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5" yWindow="75" windowWidth="15600" windowHeight="8595"/>
  </bookViews>
  <sheets>
    <sheet name="Worksheet" sheetId="1" r:id="rId1"/>
    <sheet name="Source" sheetId="2" r:id="rId2"/>
    <sheet name="Sheet3" sheetId="3" r:id="rId3"/>
  </sheets>
  <calcPr calcId="125725"/>
</workbook>
</file>

<file path=xl/calcChain.xml><?xml version="1.0" encoding="utf-8"?>
<calcChain xmlns="http://schemas.openxmlformats.org/spreadsheetml/2006/main">
  <c r="AD3" i="1"/>
  <c r="AD4"/>
  <c r="AD5"/>
  <c r="AD6"/>
  <c r="AD7"/>
  <c r="AD8"/>
  <c r="AD9"/>
  <c r="AD10"/>
  <c r="AD11"/>
  <c r="AD12"/>
  <c r="AD13"/>
  <c r="AD14"/>
  <c r="AD15"/>
  <c r="AD16"/>
  <c r="AD17"/>
  <c r="AD18"/>
  <c r="AD19"/>
  <c r="AD20"/>
  <c r="AD21"/>
  <c r="AD22"/>
  <c r="AD23"/>
  <c r="AD24"/>
  <c r="AD25"/>
  <c r="AD26"/>
  <c r="AD27"/>
  <c r="AD28"/>
  <c r="AD29"/>
  <c r="AD30"/>
  <c r="AD31"/>
  <c r="AD32"/>
  <c r="AD33"/>
  <c r="AD34"/>
  <c r="AD35"/>
  <c r="AD36"/>
  <c r="AD37"/>
  <c r="AD38"/>
  <c r="AD39"/>
  <c r="AD40"/>
  <c r="AD2"/>
  <c r="F3"/>
  <c r="F9"/>
  <c r="F10"/>
  <c r="F20"/>
  <c r="F22"/>
  <c r="F23"/>
  <c r="F24"/>
  <c r="F25"/>
  <c r="F26"/>
  <c r="F27"/>
  <c r="F28"/>
  <c r="F31"/>
  <c r="F33"/>
  <c r="F34"/>
  <c r="F35"/>
  <c r="F37"/>
  <c r="F39"/>
  <c r="F40"/>
  <c r="F4"/>
  <c r="F5"/>
  <c r="F6"/>
  <c r="F7"/>
  <c r="F8"/>
  <c r="F11"/>
  <c r="F12"/>
  <c r="F13"/>
  <c r="F14"/>
  <c r="F15"/>
  <c r="F16"/>
  <c r="F17"/>
  <c r="F18"/>
  <c r="F19"/>
  <c r="F21"/>
  <c r="F29"/>
  <c r="F30"/>
  <c r="F32"/>
  <c r="F36"/>
  <c r="F38"/>
  <c r="F2"/>
  <c r="G9"/>
  <c r="H9" s="1"/>
  <c r="I9" s="1"/>
  <c r="J9" s="1"/>
  <c r="D9" s="1"/>
  <c r="G10"/>
  <c r="H10" s="1"/>
  <c r="I10" s="1"/>
  <c r="J10" s="1"/>
  <c r="D10" s="1"/>
  <c r="G20"/>
  <c r="H20" s="1"/>
  <c r="I20" s="1"/>
  <c r="J20" s="1"/>
  <c r="D20" s="1"/>
  <c r="G22"/>
  <c r="H22" s="1"/>
  <c r="I22" s="1"/>
  <c r="J22" s="1"/>
  <c r="D22" s="1"/>
  <c r="G23"/>
  <c r="H23" s="1"/>
  <c r="I23" s="1"/>
  <c r="J23" s="1"/>
  <c r="D23" s="1"/>
  <c r="G24"/>
  <c r="H24" s="1"/>
  <c r="I24" s="1"/>
  <c r="J24" s="1"/>
  <c r="D24" s="1"/>
  <c r="G25"/>
  <c r="H25" s="1"/>
  <c r="I25" s="1"/>
  <c r="J25" s="1"/>
  <c r="D25" s="1"/>
  <c r="G26"/>
  <c r="H26" s="1"/>
  <c r="I26" s="1"/>
  <c r="J26" s="1"/>
  <c r="D26" s="1"/>
  <c r="G27"/>
  <c r="H27" s="1"/>
  <c r="I27" s="1"/>
  <c r="J27" s="1"/>
  <c r="D27" s="1"/>
  <c r="G28"/>
  <c r="H28" s="1"/>
  <c r="I28" s="1"/>
  <c r="J28" s="1"/>
  <c r="D28" s="1"/>
  <c r="G31"/>
  <c r="H31" s="1"/>
  <c r="I31" s="1"/>
  <c r="J31" s="1"/>
  <c r="D31" s="1"/>
  <c r="G33"/>
  <c r="H33" s="1"/>
  <c r="I33" s="1"/>
  <c r="J33" s="1"/>
  <c r="D33" s="1"/>
  <c r="G34"/>
  <c r="H34" s="1"/>
  <c r="I34" s="1"/>
  <c r="J34" s="1"/>
  <c r="D34" s="1"/>
  <c r="G35"/>
  <c r="H35" s="1"/>
  <c r="I35" s="1"/>
  <c r="J35" s="1"/>
  <c r="D35" s="1"/>
  <c r="G37"/>
  <c r="H37" s="1"/>
  <c r="I37" s="1"/>
  <c r="J37" s="1"/>
  <c r="D37" s="1"/>
  <c r="G39"/>
  <c r="H39" s="1"/>
  <c r="I39" s="1"/>
  <c r="J39" s="1"/>
  <c r="D39" s="1"/>
  <c r="G40"/>
  <c r="H40" s="1"/>
  <c r="I40" s="1"/>
  <c r="J40" s="1"/>
  <c r="D40" s="1"/>
  <c r="G4"/>
  <c r="H4" s="1"/>
  <c r="I4" s="1"/>
  <c r="J4" s="1"/>
  <c r="D4" s="1"/>
  <c r="G5"/>
  <c r="H5" s="1"/>
  <c r="I5" s="1"/>
  <c r="J5" s="1"/>
  <c r="D5" s="1"/>
  <c r="G6"/>
  <c r="H6" s="1"/>
  <c r="I6" s="1"/>
  <c r="J6" s="1"/>
  <c r="D6" s="1"/>
  <c r="G7"/>
  <c r="H7" s="1"/>
  <c r="I7" s="1"/>
  <c r="J7" s="1"/>
  <c r="D7" s="1"/>
  <c r="G8"/>
  <c r="H8" s="1"/>
  <c r="I8" s="1"/>
  <c r="J8" s="1"/>
  <c r="D8" s="1"/>
  <c r="G11"/>
  <c r="H11" s="1"/>
  <c r="I11" s="1"/>
  <c r="J11" s="1"/>
  <c r="D11" s="1"/>
  <c r="G12"/>
  <c r="H12" s="1"/>
  <c r="I12" s="1"/>
  <c r="J12" s="1"/>
  <c r="D12" s="1"/>
  <c r="G13"/>
  <c r="H13" s="1"/>
  <c r="I13" s="1"/>
  <c r="J13" s="1"/>
  <c r="D13" s="1"/>
  <c r="G14"/>
  <c r="H14" s="1"/>
  <c r="I14" s="1"/>
  <c r="J14" s="1"/>
  <c r="D14" s="1"/>
  <c r="G15"/>
  <c r="H15" s="1"/>
  <c r="I15" s="1"/>
  <c r="J15" s="1"/>
  <c r="D15" s="1"/>
  <c r="G16"/>
  <c r="H16" s="1"/>
  <c r="I16" s="1"/>
  <c r="J16" s="1"/>
  <c r="D16" s="1"/>
  <c r="G17"/>
  <c r="H17" s="1"/>
  <c r="I17" s="1"/>
  <c r="J17" s="1"/>
  <c r="D17" s="1"/>
  <c r="G18"/>
  <c r="H18" s="1"/>
  <c r="I18" s="1"/>
  <c r="J18" s="1"/>
  <c r="D18" s="1"/>
  <c r="G19"/>
  <c r="H19" s="1"/>
  <c r="I19" s="1"/>
  <c r="J19" s="1"/>
  <c r="D19" s="1"/>
  <c r="G21"/>
  <c r="H21" s="1"/>
  <c r="I21" s="1"/>
  <c r="J21" s="1"/>
  <c r="D21" s="1"/>
  <c r="G29"/>
  <c r="H29" s="1"/>
  <c r="I29" s="1"/>
  <c r="J29" s="1"/>
  <c r="D29" s="1"/>
  <c r="G30"/>
  <c r="H30" s="1"/>
  <c r="I30" s="1"/>
  <c r="J30" s="1"/>
  <c r="D30" s="1"/>
  <c r="G32"/>
  <c r="H32" s="1"/>
  <c r="I32" s="1"/>
  <c r="J32" s="1"/>
  <c r="D32" s="1"/>
  <c r="G36"/>
  <c r="H36" s="1"/>
  <c r="I36" s="1"/>
  <c r="J36" s="1"/>
  <c r="D36" s="1"/>
  <c r="G38"/>
  <c r="H38" s="1"/>
  <c r="I38" s="1"/>
  <c r="J38" s="1"/>
  <c r="D38" s="1"/>
  <c r="G3"/>
  <c r="H3" s="1"/>
  <c r="I3" s="1"/>
  <c r="J3" s="1"/>
  <c r="D3" s="1"/>
  <c r="G2"/>
  <c r="H2" s="1"/>
  <c r="I2" s="1"/>
  <c r="J2" s="1"/>
  <c r="D2" s="1"/>
</calcChain>
</file>

<file path=xl/sharedStrings.xml><?xml version="1.0" encoding="utf-8"?>
<sst xmlns="http://schemas.openxmlformats.org/spreadsheetml/2006/main" count="247" uniqueCount="93">
  <si>
    <t>softwoods (general)</t>
  </si>
  <si>
    <t>d.b.h.</t>
  </si>
  <si>
    <t>no</t>
  </si>
  <si>
    <t>cm</t>
  </si>
  <si>
    <t>kg</t>
  </si>
  <si>
    <t>balsam fir</t>
  </si>
  <si>
    <t>in</t>
  </si>
  <si>
    <t>lb</t>
  </si>
  <si>
    <t>yes</t>
  </si>
  <si>
    <t>g</t>
  </si>
  <si>
    <t>a</t>
  </si>
  <si>
    <t>Norway spruce</t>
  </si>
  <si>
    <t>white spruce</t>
  </si>
  <si>
    <t>red spruce</t>
  </si>
  <si>
    <t>jack pine</t>
  </si>
  <si>
    <t>red pine</t>
  </si>
  <si>
    <t>pitch pine</t>
  </si>
  <si>
    <t>eastern white pine</t>
  </si>
  <si>
    <t>Douglas-fir</t>
  </si>
  <si>
    <t>0.93</t>
  </si>
  <si>
    <t>eastern hemlock</t>
  </si>
  <si>
    <t>striped maple</t>
  </si>
  <si>
    <t>red maple</t>
  </si>
  <si>
    <t>mm</t>
  </si>
  <si>
    <t>sugar maple</t>
  </si>
  <si>
    <t>mountain maple</t>
  </si>
  <si>
    <t>yellow birch</t>
  </si>
  <si>
    <t>paper birch</t>
  </si>
  <si>
    <t>gray birch</t>
  </si>
  <si>
    <t>hickory sp.</t>
  </si>
  <si>
    <t>flowering dogwood</t>
  </si>
  <si>
    <t>American beech</t>
  </si>
  <si>
    <t>white ash</t>
  </si>
  <si>
    <t>yellow-poplar</t>
  </si>
  <si>
    <t>blackgum</t>
  </si>
  <si>
    <t>sourwood</t>
  </si>
  <si>
    <t>eastern cottonwood</t>
  </si>
  <si>
    <t>bigtooth aspen</t>
  </si>
  <si>
    <t>quaking aspen</t>
  </si>
  <si>
    <t>pin cherry</t>
  </si>
  <si>
    <t>black cherry</t>
  </si>
  <si>
    <t>chokecherry</t>
  </si>
  <si>
    <t>white oak</t>
  </si>
  <si>
    <t>scarlet oak</t>
  </si>
  <si>
    <t>chestnut oak</t>
  </si>
  <si>
    <t>northern red oak</t>
  </si>
  <si>
    <t>black oak</t>
  </si>
  <si>
    <t>willow</t>
  </si>
  <si>
    <t>sassafras</t>
  </si>
  <si>
    <t>hardwoods (general)</t>
  </si>
  <si>
    <t>Species</t>
  </si>
  <si>
    <t>Common Name</t>
  </si>
  <si>
    <t>Component ID</t>
  </si>
  <si>
    <t>Equation Form ID</t>
  </si>
  <si>
    <t>b</t>
  </si>
  <si>
    <t>c</t>
  </si>
  <si>
    <t>d</t>
  </si>
  <si>
    <t>e</t>
  </si>
  <si>
    <t>Diameter</t>
  </si>
  <si>
    <t>Corrected for bias</t>
  </si>
  <si>
    <t>Bias correction (CF)</t>
  </si>
  <si>
    <t>r</t>
  </si>
  <si>
    <t>MinDiameter</t>
  </si>
  <si>
    <t>MaxDiameter</t>
  </si>
  <si>
    <t>Sample size</t>
  </si>
  <si>
    <t>Stump height</t>
  </si>
  <si>
    <t>Top d.o.b.</t>
  </si>
  <si>
    <t>Units diameter</t>
  </si>
  <si>
    <t>Units biomass</t>
  </si>
  <si>
    <t>Component</t>
  </si>
  <si>
    <t>Enter DBH in cm</t>
  </si>
  <si>
    <t>DBH in units used in the equation</t>
  </si>
  <si>
    <t>uncorrected biomass in units used in equation</t>
  </si>
  <si>
    <t>uncorrected biomass in kg</t>
  </si>
  <si>
    <t>corrected biomass in kg</t>
  </si>
  <si>
    <r>
      <t>R</t>
    </r>
    <r>
      <rPr>
        <b/>
        <vertAlign val="superscript"/>
        <sz val="11"/>
        <rFont val="Calibri"/>
        <family val="2"/>
        <scheme val="minor"/>
      </rPr>
      <t>2</t>
    </r>
  </si>
  <si>
    <t>Estimated Aboveground Biomass, in kg</t>
  </si>
  <si>
    <t>Biomass Components</t>
  </si>
  <si>
    <t>ID</t>
  </si>
  <si>
    <t>Whole tree (aboveground)</t>
  </si>
  <si>
    <t>Whole tree (above stump)</t>
  </si>
  <si>
    <t>Functional Forms</t>
  </si>
  <si>
    <t>log10 biomass = a + b * (log10(dia^c))</t>
  </si>
  <si>
    <t>ln biomass = a + b * dia + c * (ln(dia^d))</t>
  </si>
  <si>
    <t>biomass = a + b * dia + c * (dia ^ d)</t>
  </si>
  <si>
    <t>biomass = a + (b * dia) + c * (dia ^ 2) + d * (dia ^ 3)</t>
  </si>
  <si>
    <t>biomass = a + ((b * (dia ^ c))/((dia ^ c) + d))</t>
  </si>
  <si>
    <t>ln biomass = ln(a) + (b * ln(dia))</t>
  </si>
  <si>
    <t>Diameter Codes</t>
  </si>
  <si>
    <t>Units</t>
  </si>
  <si>
    <t>inch</t>
  </si>
  <si>
    <t>Biomass Unit Codes</t>
  </si>
  <si>
    <t>Carbon biomass (kg)</t>
  </si>
</sst>
</file>

<file path=xl/styles.xml><?xml version="1.0" encoding="utf-8"?>
<styleSheet xmlns="http://schemas.openxmlformats.org/spreadsheetml/2006/main">
  <numFmts count="1">
    <numFmt numFmtId="164" formatCode="0.00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ont>
    <font>
      <sz val="10"/>
      <name val="MS Sans Serif"/>
      <family val="2"/>
    </font>
    <font>
      <sz val="10"/>
      <name val="Arial"/>
      <family val="2"/>
    </font>
    <font>
      <b/>
      <sz val="10"/>
      <name val="Arial"/>
      <family val="2"/>
    </font>
    <font>
      <sz val="10"/>
      <name val="Calibri"/>
      <family val="2"/>
      <scheme val="minor"/>
    </font>
    <font>
      <b/>
      <sz val="11"/>
      <name val="Calibri"/>
      <family val="2"/>
      <scheme val="minor"/>
    </font>
    <font>
      <b/>
      <vertAlign val="superscript"/>
      <sz val="1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6"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0" fillId="0" borderId="0"/>
  </cellStyleXfs>
  <cellXfs count="40">
    <xf numFmtId="0" fontId="0" fillId="0" borderId="0" xfId="0"/>
    <xf numFmtId="0" fontId="1" fillId="0" borderId="0" xfId="0" applyFont="1"/>
    <xf numFmtId="0" fontId="25" fillId="0" borderId="0" xfId="42" quotePrefix="1" applyNumberFormat="1" applyFont="1" applyAlignment="1">
      <alignment horizontal="center" wrapText="1"/>
    </xf>
    <xf numFmtId="0" fontId="25" fillId="0" borderId="0" xfId="42" quotePrefix="1" applyNumberFormat="1" applyFont="1" applyAlignment="1">
      <alignment wrapText="1"/>
    </xf>
    <xf numFmtId="164" fontId="25" fillId="0" borderId="0" xfId="42" quotePrefix="1" applyNumberFormat="1" applyFont="1" applyAlignment="1">
      <alignment wrapText="1"/>
    </xf>
    <xf numFmtId="0" fontId="25" fillId="0" borderId="0" xfId="42" applyNumberFormat="1" applyFont="1" applyAlignment="1">
      <alignment horizontal="center" wrapText="1"/>
    </xf>
    <xf numFmtId="0" fontId="25" fillId="0" borderId="0" xfId="42" applyFont="1"/>
    <xf numFmtId="0" fontId="25" fillId="0" borderId="0" xfId="42" applyFont="1" applyAlignment="1">
      <alignment horizontal="center" wrapText="1"/>
    </xf>
    <xf numFmtId="2" fontId="25" fillId="0" borderId="0" xfId="42" quotePrefix="1" applyNumberFormat="1" applyFont="1" applyAlignment="1">
      <alignment horizontal="center" wrapText="1"/>
    </xf>
    <xf numFmtId="0" fontId="1" fillId="0" borderId="0" xfId="0" applyFont="1" applyAlignment="1">
      <alignment horizontal="center"/>
    </xf>
    <xf numFmtId="0" fontId="23" fillId="0" borderId="10" xfId="42" quotePrefix="1" applyNumberFormat="1" applyFont="1" applyBorder="1" applyAlignment="1">
      <alignment horizontal="center" wrapText="1"/>
    </xf>
    <xf numFmtId="0" fontId="23" fillId="0" borderId="10" xfId="42" quotePrefix="1" applyNumberFormat="1" applyFont="1" applyBorder="1" applyAlignment="1">
      <alignment wrapText="1"/>
    </xf>
    <xf numFmtId="0" fontId="23" fillId="0" borderId="10" xfId="42" applyNumberFormat="1" applyFont="1" applyBorder="1" applyAlignment="1">
      <alignment horizontal="center" wrapText="1"/>
    </xf>
    <xf numFmtId="0" fontId="23" fillId="0" borderId="10" xfId="42" applyNumberFormat="1" applyFont="1" applyBorder="1" applyAlignment="1">
      <alignment wrapText="1"/>
    </xf>
    <xf numFmtId="0" fontId="23" fillId="33" borderId="10" xfId="42" quotePrefix="1" applyNumberFormat="1" applyFont="1" applyFill="1" applyBorder="1" applyAlignment="1">
      <alignment horizontal="center" wrapText="1"/>
    </xf>
    <xf numFmtId="0" fontId="23" fillId="33" borderId="10" xfId="42" applyNumberFormat="1" applyFont="1" applyFill="1" applyBorder="1" applyAlignment="1">
      <alignment horizontal="center" wrapText="1"/>
    </xf>
    <xf numFmtId="2" fontId="23" fillId="33" borderId="10" xfId="42" quotePrefix="1" applyNumberFormat="1" applyFont="1" applyFill="1" applyBorder="1" applyAlignment="1">
      <alignment horizontal="center" wrapText="1"/>
    </xf>
    <xf numFmtId="0" fontId="23" fillId="34" borderId="10" xfId="42" applyNumberFormat="1" applyFont="1" applyFill="1" applyBorder="1" applyAlignment="1">
      <alignment horizontal="center" wrapText="1"/>
    </xf>
    <xf numFmtId="0" fontId="25" fillId="0" borderId="0" xfId="42" quotePrefix="1" applyNumberFormat="1" applyFont="1" applyAlignment="1" applyProtection="1">
      <alignment horizontal="center" wrapText="1"/>
      <protection locked="0"/>
    </xf>
    <xf numFmtId="0" fontId="0" fillId="0" borderId="0" xfId="0" applyAlignment="1">
      <alignment horizontal="right"/>
    </xf>
    <xf numFmtId="0" fontId="20" fillId="0" borderId="0" xfId="44" applyAlignment="1">
      <alignment horizontal="right"/>
    </xf>
    <xf numFmtId="0" fontId="16" fillId="0" borderId="11" xfId="0" applyFont="1" applyBorder="1" applyAlignment="1">
      <alignment horizontal="right"/>
    </xf>
    <xf numFmtId="0" fontId="21" fillId="0" borderId="11" xfId="44" applyFont="1" applyBorder="1" applyAlignment="1">
      <alignment horizontal="right"/>
    </xf>
    <xf numFmtId="0" fontId="20" fillId="0" borderId="0" xfId="44" applyNumberFormat="1" applyAlignment="1">
      <alignment horizontal="right"/>
    </xf>
    <xf numFmtId="0" fontId="20" fillId="0" borderId="0" xfId="44" quotePrefix="1" applyNumberFormat="1" applyAlignment="1">
      <alignment horizontal="right"/>
    </xf>
    <xf numFmtId="0" fontId="25" fillId="0" borderId="0" xfId="42" applyNumberFormat="1" applyFont="1" applyAlignment="1" applyProtection="1">
      <alignment horizontal="center" wrapText="1"/>
      <protection locked="0"/>
    </xf>
    <xf numFmtId="0" fontId="25" fillId="0" borderId="0" xfId="42" applyFont="1" applyProtection="1">
      <protection locked="0"/>
    </xf>
    <xf numFmtId="0" fontId="25" fillId="0" borderId="0" xfId="42" applyFont="1" applyAlignment="1" applyProtection="1">
      <alignment horizontal="center" wrapText="1"/>
      <protection locked="0"/>
    </xf>
    <xf numFmtId="2" fontId="25" fillId="0" borderId="0" xfId="42" quotePrefix="1" applyNumberFormat="1" applyFont="1" applyAlignment="1" applyProtection="1">
      <alignment horizontal="center" wrapText="1"/>
      <protection locked="0"/>
    </xf>
    <xf numFmtId="1" fontId="25" fillId="0" borderId="0" xfId="42" applyNumberFormat="1" applyFont="1" applyAlignment="1" applyProtection="1">
      <alignment horizontal="center" wrapText="1"/>
      <protection locked="0"/>
    </xf>
    <xf numFmtId="0" fontId="22" fillId="0" borderId="0" xfId="43" quotePrefix="1" applyNumberFormat="1" applyFont="1" applyAlignment="1" applyProtection="1">
      <alignment horizontal="center" wrapText="1"/>
      <protection locked="0"/>
    </xf>
    <xf numFmtId="0" fontId="22" fillId="0" borderId="0" xfId="43" applyNumberFormat="1" applyFont="1" applyAlignment="1" applyProtection="1">
      <alignment horizontal="center" wrapText="1"/>
      <protection locked="0"/>
    </xf>
    <xf numFmtId="0" fontId="19" fillId="0" borderId="0" xfId="43" applyNumberFormat="1" applyAlignment="1" applyProtection="1">
      <alignment horizontal="center" wrapText="1"/>
      <protection locked="0"/>
    </xf>
    <xf numFmtId="0" fontId="19" fillId="0" borderId="0" xfId="43" quotePrefix="1" applyNumberFormat="1" applyAlignment="1" applyProtection="1">
      <alignment horizontal="center" wrapText="1"/>
      <protection locked="0"/>
    </xf>
    <xf numFmtId="0" fontId="19" fillId="0" borderId="0" xfId="43" applyProtection="1">
      <protection locked="0"/>
    </xf>
    <xf numFmtId="0" fontId="19" fillId="0" borderId="0" xfId="43" applyAlignment="1" applyProtection="1">
      <alignment horizontal="center" wrapText="1"/>
      <protection locked="0"/>
    </xf>
    <xf numFmtId="2" fontId="25" fillId="0" borderId="0" xfId="42" applyNumberFormat="1" applyFont="1" applyAlignment="1" applyProtection="1">
      <alignment horizontal="center" wrapText="1"/>
      <protection locked="0"/>
    </xf>
    <xf numFmtId="0" fontId="25" fillId="34" borderId="0" xfId="42" quotePrefix="1" applyNumberFormat="1" applyFont="1" applyFill="1" applyAlignment="1">
      <alignment horizontal="center" wrapText="1"/>
    </xf>
    <xf numFmtId="2" fontId="25" fillId="34" borderId="0" xfId="42" quotePrefix="1" applyNumberFormat="1" applyFont="1" applyFill="1" applyAlignment="1">
      <alignment horizontal="center" wrapText="1"/>
    </xf>
    <xf numFmtId="0" fontId="23" fillId="33" borderId="0" xfId="42" applyNumberFormat="1" applyFont="1" applyFill="1" applyBorder="1" applyAlignment="1">
      <alignment horizont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3" xfId="43"/>
    <cellStyle name="Normal_Table6_GTR-NE-319"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739140</xdr:colOff>
      <xdr:row>4</xdr:row>
      <xdr:rowOff>30478</xdr:rowOff>
    </xdr:from>
    <xdr:to>
      <xdr:col>9</xdr:col>
      <xdr:colOff>22860</xdr:colOff>
      <xdr:row>18</xdr:row>
      <xdr:rowOff>19049</xdr:rowOff>
    </xdr:to>
    <xdr:sp macro="" textlink="">
      <xdr:nvSpPr>
        <xdr:cNvPr id="2" name="TextBox 1"/>
        <xdr:cNvSpPr txBox="1"/>
      </xdr:nvSpPr>
      <xdr:spPr>
        <a:xfrm>
          <a:off x="4044315" y="1754503"/>
          <a:ext cx="3808095" cy="3227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Instructions:</a:t>
          </a:r>
        </a:p>
        <a:p>
          <a:endParaRPr lang="en-US" sz="1400" b="1"/>
        </a:p>
        <a:p>
          <a:r>
            <a:rPr lang="en-US" sz="1400" b="0"/>
            <a:t>simply</a:t>
          </a:r>
          <a:r>
            <a:rPr lang="en-US" sz="1400" b="0" baseline="0"/>
            <a:t> enter the DBH of a tree - </a:t>
          </a:r>
          <a:r>
            <a:rPr lang="en-US" sz="1400" b="1" baseline="0"/>
            <a:t>in centimeters </a:t>
          </a:r>
          <a:r>
            <a:rPr lang="en-US" sz="1400" b="0" baseline="0"/>
            <a:t>- in Column C in the appropriate row for your species, and Column D will give aboveground biomass, </a:t>
          </a:r>
          <a:r>
            <a:rPr lang="en-US" sz="1400" b="1" baseline="0"/>
            <a:t>in kilograms</a:t>
          </a:r>
        </a:p>
        <a:p>
          <a:endParaRPr lang="en-US" sz="1400" b="1" baseline="0"/>
        </a:p>
        <a:p>
          <a:r>
            <a:rPr lang="en-US" sz="1400" b="0" baseline="0"/>
            <a:t>Columns F-J do the calculations, based on entries in Columns K- AC.  Those columns were taken from the USFS source listed on the SOURCE worksheet.</a:t>
          </a:r>
        </a:p>
        <a:p>
          <a:endParaRPr lang="en-US" sz="1400" b="0" baseline="0"/>
        </a:p>
        <a:p>
          <a:r>
            <a:rPr lang="en-US" sz="1400" b="0" baseline="0"/>
            <a:t>Column AD provides the carbon biomass value in kilograms.  </a:t>
          </a:r>
        </a:p>
        <a:p>
          <a:endParaRPr lang="en-US" sz="1400" b="1" baseline="0"/>
        </a:p>
        <a:p>
          <a:endParaRPr 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xdr:colOff>
      <xdr:row>1</xdr:row>
      <xdr:rowOff>160020</xdr:rowOff>
    </xdr:from>
    <xdr:to>
      <xdr:col>17</xdr:col>
      <xdr:colOff>518160</xdr:colOff>
      <xdr:row>33</xdr:row>
      <xdr:rowOff>15240</xdr:rowOff>
    </xdr:to>
    <xdr:sp macro="" textlink="">
      <xdr:nvSpPr>
        <xdr:cNvPr id="2" name="TextBox 1"/>
        <xdr:cNvSpPr txBox="1"/>
      </xdr:nvSpPr>
      <xdr:spPr>
        <a:xfrm>
          <a:off x="9067800" y="342900"/>
          <a:ext cx="4762500" cy="570738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Source for Dimension Analysis Equations:</a:t>
          </a:r>
        </a:p>
        <a:p>
          <a:endParaRPr lang="en-US" sz="1100"/>
        </a:p>
        <a:p>
          <a:r>
            <a:rPr lang="en-US" sz="1100"/>
            <a:t>http://svinet2.fs.fed.us/ne/global/pubs/books/dia_biomass/index.shtml</a:t>
          </a:r>
        </a:p>
        <a:p>
          <a:endParaRPr lang="en-US" sz="1100"/>
        </a:p>
        <a:p>
          <a:r>
            <a:rPr lang="en-US" sz="1100"/>
            <a:t>Source for Report:</a:t>
          </a:r>
        </a:p>
        <a:p>
          <a:endParaRPr lang="en-US" sz="1100"/>
        </a:p>
        <a:p>
          <a:r>
            <a:rPr lang="en-US" sz="1100"/>
            <a:t>http://www.treesearch.fs.fed.us/pubs/viewpub.jsp?index=7058</a:t>
          </a:r>
        </a:p>
        <a:p>
          <a:endParaRPr lang="en-US" sz="1100"/>
        </a:p>
        <a:p>
          <a:r>
            <a:rPr lang="en-US" b="1" i="1"/>
            <a:t>Publication Information</a:t>
          </a:r>
          <a:endParaRPr lang="en-US" b="1"/>
        </a:p>
        <a:p>
          <a:r>
            <a:rPr lang="en-US"/>
            <a:t>(659 KB)</a:t>
          </a:r>
        </a:p>
        <a:p>
          <a:r>
            <a:rPr lang="en-US" b="1"/>
            <a:t>Title: </a:t>
          </a:r>
          <a:r>
            <a:rPr lang="en-US"/>
            <a:t>Comprehensive database of diameter-based biomass regressions for North American tree species</a:t>
          </a:r>
        </a:p>
        <a:p>
          <a:r>
            <a:rPr lang="en-US" b="1"/>
            <a:t>Author: </a:t>
          </a:r>
          <a:r>
            <a:rPr lang="en-US"/>
            <a:t>Jenkins, Jennifer C.; Chojnacky, David C.; </a:t>
          </a:r>
          <a:r>
            <a:rPr lang="en-US">
              <a:hlinkClick xmlns:r="http://schemas.openxmlformats.org/officeDocument/2006/relationships" r:id=""/>
            </a:rPr>
            <a:t>Heath, Linda S.</a:t>
          </a:r>
          <a:r>
            <a:rPr lang="en-US"/>
            <a:t>; </a:t>
          </a:r>
          <a:r>
            <a:rPr lang="en-US">
              <a:hlinkClick xmlns:r="http://schemas.openxmlformats.org/officeDocument/2006/relationships" r:id=""/>
            </a:rPr>
            <a:t>Birdsey, Richard A.</a:t>
          </a:r>
          <a:endParaRPr lang="en-US"/>
        </a:p>
        <a:p>
          <a:r>
            <a:rPr lang="en-US" b="1"/>
            <a:t>Date: </a:t>
          </a:r>
          <a:r>
            <a:rPr lang="en-US"/>
            <a:t>2004</a:t>
          </a:r>
        </a:p>
        <a:p>
          <a:r>
            <a:rPr lang="en-US" b="1"/>
            <a:t>Source: </a:t>
          </a:r>
          <a:r>
            <a:rPr lang="en-US"/>
            <a:t>Gen. Tech. Rep. NE-319. Newtown Square, PA: U.S. Department of Agriculture, Forest Service, Northeastern Research Station. 45 p. [1 CD-ROM].</a:t>
          </a:r>
        </a:p>
        <a:p>
          <a:r>
            <a:rPr lang="en-US" b="1"/>
            <a:t>Publication Series: </a:t>
          </a:r>
          <a:r>
            <a:rPr lang="en-US"/>
            <a:t>General Technical Report (GTR)</a:t>
          </a:r>
        </a:p>
        <a:p>
          <a:r>
            <a:rPr lang="en-US" b="1"/>
            <a:t>Description: </a:t>
          </a:r>
          <a:r>
            <a:rPr lang="en-US"/>
            <a:t>A database consisting of 2,640 equations compiled from the literature for predicting the biomass of trees and tree components from diameter measurements of species found in North America. Bibliographic information, geographic locations, diameter limits, diameter and biomass units, equation forms, statistical errors, and coefficients are provided for each equation, along with examples of how to use the database. The CD-ROM included with the paper version of this publication contains the complete database (Table 3) in spreadsheet format (Microsoft Excel 2002© with Windows XP©). The database files can also be viewed in both spreadsheet and pdf formats by directing your browser to the Global Change page at http://www.fs.fed.us/ne/global/pubs/books/index.html </a:t>
          </a:r>
        </a:p>
        <a:p>
          <a:endParaRPr lang="en-US" sz="1100"/>
        </a:p>
      </xdr:txBody>
    </xdr:sp>
    <xdr:clientData/>
  </xdr:twoCellAnchor>
  <xdr:twoCellAnchor>
    <xdr:from>
      <xdr:col>2</xdr:col>
      <xdr:colOff>403860</xdr:colOff>
      <xdr:row>1</xdr:row>
      <xdr:rowOff>160020</xdr:rowOff>
    </xdr:from>
    <xdr:to>
      <xdr:col>9</xdr:col>
      <xdr:colOff>373380</xdr:colOff>
      <xdr:row>32</xdr:row>
      <xdr:rowOff>76200</xdr:rowOff>
    </xdr:to>
    <xdr:sp macro="" textlink="">
      <xdr:nvSpPr>
        <xdr:cNvPr id="3" name="TextBox 2"/>
        <xdr:cNvSpPr txBox="1"/>
      </xdr:nvSpPr>
      <xdr:spPr>
        <a:xfrm>
          <a:off x="4572000" y="342900"/>
          <a:ext cx="4236720" cy="558546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NOTES:</a:t>
          </a:r>
        </a:p>
        <a:p>
          <a:endParaRPr lang="en-US" sz="1100"/>
        </a:p>
        <a:p>
          <a:r>
            <a:rPr lang="en-US" sz="1100"/>
            <a:t>I used the USFS publication by Jen Jenkins et al. (GTR-319) to extract biomass</a:t>
          </a:r>
          <a:r>
            <a:rPr lang="en-US" sz="1100" baseline="0"/>
            <a:t> equations for species likely to be encountered in schoolyard ecology projects.  </a:t>
          </a:r>
        </a:p>
        <a:p>
          <a:endParaRPr lang="en-US" sz="1100" baseline="0"/>
        </a:p>
        <a:p>
          <a:r>
            <a:rPr lang="en-US" sz="1100" baseline="0"/>
            <a:t>Not all of the species you will encounter have specific biomass equations in the report, so there are general equations for conifers (softwoods) and angiosperms (hardwoods) that can be used for those species.</a:t>
          </a:r>
        </a:p>
        <a:p>
          <a:endParaRPr lang="en-US" sz="1100" baseline="0"/>
        </a:p>
        <a:p>
          <a:r>
            <a:rPr lang="en-US" sz="1100" baseline="0"/>
            <a:t>The equations for the worksheet are for ABOVEGROUND biomass only.</a:t>
          </a:r>
        </a:p>
        <a:p>
          <a:endParaRPr lang="en-US" sz="1100" baseline="0"/>
        </a:p>
        <a:p>
          <a:r>
            <a:rPr lang="en-US" sz="1100" baseline="0"/>
            <a:t>There are many studies reporting different equations for different components of biomass for many of these species.   Where there were many to choose from, I selected:</a:t>
          </a:r>
        </a:p>
        <a:p>
          <a:r>
            <a:rPr lang="en-US" sz="1100" baseline="0"/>
            <a:t>   1.  Equations using Functional Forms 1 or 2</a:t>
          </a:r>
        </a:p>
        <a:p>
          <a:r>
            <a:rPr lang="en-US" sz="1100" baseline="0"/>
            <a:t>   2.  Equations for Biomass Components 1 or 2</a:t>
          </a:r>
        </a:p>
        <a:p>
          <a:r>
            <a:rPr lang="en-US" sz="1100" baseline="0"/>
            <a:t>   3.  And then picked the equation that met criteria 1 and 2 that had the largest sample size.</a:t>
          </a:r>
        </a:p>
        <a:p>
          <a:endParaRPr lang="en-US" sz="1100" baseline="0"/>
        </a:p>
        <a:p>
          <a:endParaRPr lang="en-US" sz="1100" baseline="0"/>
        </a:p>
        <a:p>
          <a:r>
            <a:rPr lang="en-US" sz="1100" baseline="0"/>
            <a:t>Charles Canham</a:t>
          </a:r>
        </a:p>
        <a:p>
          <a:r>
            <a:rPr lang="en-US" sz="1100" baseline="0"/>
            <a:t>January 15, 2015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AD44"/>
  <sheetViews>
    <sheetView tabSelected="1" topLeftCell="A2" workbookViewId="0">
      <pane ySplit="1455" activePane="bottomLeft"/>
      <selection activeCell="AD2" sqref="AD2"/>
      <selection pane="bottomLeft" activeCell="AD2" sqref="AD2"/>
    </sheetView>
  </sheetViews>
  <sheetFormatPr defaultColWidth="8.85546875" defaultRowHeight="15"/>
  <cols>
    <col min="1" max="1" width="8.85546875" style="1"/>
    <col min="2" max="2" width="13.5703125" style="1" customWidth="1"/>
    <col min="3" max="6" width="13.5703125" style="9" customWidth="1"/>
    <col min="7" max="10" width="13.5703125" style="1" customWidth="1"/>
    <col min="11" max="11" width="11.140625" style="1" customWidth="1"/>
    <col min="12" max="12" width="9.7109375" style="1" customWidth="1"/>
    <col min="13" max="16" width="8.85546875" style="1"/>
    <col min="17" max="18" width="8.85546875" style="1" customWidth="1"/>
    <col min="19" max="19" width="9.85546875" style="1" customWidth="1"/>
    <col min="20" max="20" width="10" style="1" customWidth="1"/>
    <col min="21" max="27" width="8.85546875" style="1" customWidth="1"/>
    <col min="28" max="16384" width="8.85546875" style="1"/>
  </cols>
  <sheetData>
    <row r="1" spans="1:30" ht="60.75" thickBot="1">
      <c r="A1" s="10" t="s">
        <v>50</v>
      </c>
      <c r="B1" s="11" t="s">
        <v>51</v>
      </c>
      <c r="C1" s="17" t="s">
        <v>70</v>
      </c>
      <c r="D1" s="17" t="s">
        <v>76</v>
      </c>
      <c r="E1" s="12"/>
      <c r="F1" s="12" t="s">
        <v>69</v>
      </c>
      <c r="G1" s="13" t="s">
        <v>71</v>
      </c>
      <c r="H1" s="13" t="s">
        <v>72</v>
      </c>
      <c r="I1" s="13" t="s">
        <v>73</v>
      </c>
      <c r="J1" s="13" t="s">
        <v>74</v>
      </c>
      <c r="K1" s="14" t="s">
        <v>52</v>
      </c>
      <c r="L1" s="14" t="s">
        <v>53</v>
      </c>
      <c r="M1" s="14" t="s">
        <v>10</v>
      </c>
      <c r="N1" s="14" t="s">
        <v>54</v>
      </c>
      <c r="O1" s="14" t="s">
        <v>55</v>
      </c>
      <c r="P1" s="14" t="s">
        <v>56</v>
      </c>
      <c r="Q1" s="15" t="s">
        <v>57</v>
      </c>
      <c r="R1" s="15" t="s">
        <v>58</v>
      </c>
      <c r="S1" s="14" t="s">
        <v>59</v>
      </c>
      <c r="T1" s="15" t="s">
        <v>60</v>
      </c>
      <c r="U1" s="15" t="s">
        <v>61</v>
      </c>
      <c r="V1" s="16" t="s">
        <v>75</v>
      </c>
      <c r="W1" s="16" t="s">
        <v>62</v>
      </c>
      <c r="X1" s="16" t="s">
        <v>63</v>
      </c>
      <c r="Y1" s="14" t="s">
        <v>64</v>
      </c>
      <c r="Z1" s="14" t="s">
        <v>65</v>
      </c>
      <c r="AA1" s="14" t="s">
        <v>66</v>
      </c>
      <c r="AB1" s="15" t="s">
        <v>67</v>
      </c>
      <c r="AC1" s="15" t="s">
        <v>68</v>
      </c>
      <c r="AD1" s="39" t="s">
        <v>92</v>
      </c>
    </row>
    <row r="2" spans="1:30" ht="30">
      <c r="A2" s="2">
        <v>0</v>
      </c>
      <c r="B2" s="3" t="s">
        <v>0</v>
      </c>
      <c r="C2" s="37">
        <v>10</v>
      </c>
      <c r="D2" s="38">
        <f t="shared" ref="D2:D40" si="0">J2</f>
        <v>25.118864315095809</v>
      </c>
      <c r="E2" s="8"/>
      <c r="F2" s="2" t="str">
        <f t="shared" ref="F2:F40" si="1">IF(K2=2,"aboveground","above stump")</f>
        <v>above stump</v>
      </c>
      <c r="G2" s="3">
        <f t="shared" ref="G2:G40" si="2">IF(AB2="cm",C2,C2/2.54)</f>
        <v>10</v>
      </c>
      <c r="H2" s="3">
        <f>10^(M2+N2*(LOG10(G2^O2)))</f>
        <v>25.118864315095809</v>
      </c>
      <c r="I2" s="4">
        <f t="shared" ref="I2:I40" si="3">IF(AC2="kg",H2,IF(AC2="g",H2/1000,H2*0.453592))</f>
        <v>25.118864315095809</v>
      </c>
      <c r="J2" s="3">
        <f t="shared" ref="J2:J40" si="4">IF(S2="yes",I2*T2,I2)</f>
        <v>25.118864315095809</v>
      </c>
      <c r="K2" s="18">
        <v>3</v>
      </c>
      <c r="L2" s="18">
        <v>1</v>
      </c>
      <c r="M2" s="18">
        <v>-1.01</v>
      </c>
      <c r="N2" s="18">
        <v>2.41</v>
      </c>
      <c r="O2" s="25">
        <v>1</v>
      </c>
      <c r="P2" s="26"/>
      <c r="Q2" s="26"/>
      <c r="R2" s="27" t="s">
        <v>1</v>
      </c>
      <c r="S2" s="25" t="s">
        <v>2</v>
      </c>
      <c r="T2" s="18">
        <v>0</v>
      </c>
      <c r="U2" s="27">
        <v>0</v>
      </c>
      <c r="V2" s="28">
        <v>0.98799999999999999</v>
      </c>
      <c r="W2" s="28">
        <v>0.8</v>
      </c>
      <c r="X2" s="28">
        <v>34.1</v>
      </c>
      <c r="Y2" s="18">
        <v>108</v>
      </c>
      <c r="Z2" s="25">
        <v>6</v>
      </c>
      <c r="AA2" s="26"/>
      <c r="AB2" s="18" t="s">
        <v>3</v>
      </c>
      <c r="AC2" s="18" t="s">
        <v>4</v>
      </c>
      <c r="AD2" s="1">
        <f>J2*0.5</f>
        <v>12.559432157547905</v>
      </c>
    </row>
    <row r="3" spans="1:30">
      <c r="A3" s="2">
        <v>12</v>
      </c>
      <c r="B3" s="3" t="s">
        <v>5</v>
      </c>
      <c r="C3" s="37">
        <v>10</v>
      </c>
      <c r="D3" s="38">
        <f t="shared" si="0"/>
        <v>17.718872506602001</v>
      </c>
      <c r="E3" s="8"/>
      <c r="F3" s="2" t="str">
        <f t="shared" si="1"/>
        <v>aboveground</v>
      </c>
      <c r="G3" s="3">
        <f t="shared" si="2"/>
        <v>3.9370078740157481</v>
      </c>
      <c r="H3" s="3">
        <f>10^(M3+N3*(LOG10(G3^O3)))</f>
        <v>39.063459026177711</v>
      </c>
      <c r="I3" s="4">
        <f t="shared" si="3"/>
        <v>17.718872506602001</v>
      </c>
      <c r="J3" s="3">
        <f t="shared" si="4"/>
        <v>17.718872506602001</v>
      </c>
      <c r="K3" s="18">
        <v>2</v>
      </c>
      <c r="L3" s="18">
        <v>1</v>
      </c>
      <c r="M3" s="18">
        <v>8.5999999999999993E-2</v>
      </c>
      <c r="N3" s="18">
        <v>2.5299999999999998</v>
      </c>
      <c r="O3" s="25">
        <v>1</v>
      </c>
      <c r="P3" s="26"/>
      <c r="Q3" s="26"/>
      <c r="R3" s="27" t="s">
        <v>1</v>
      </c>
      <c r="S3" s="25" t="s">
        <v>2</v>
      </c>
      <c r="T3" s="27">
        <v>0</v>
      </c>
      <c r="U3" s="18">
        <v>0.96</v>
      </c>
      <c r="V3" s="27">
        <v>0</v>
      </c>
      <c r="W3" s="28">
        <v>2.54</v>
      </c>
      <c r="X3" s="28">
        <v>25.4</v>
      </c>
      <c r="Y3" s="18">
        <v>101</v>
      </c>
      <c r="Z3" s="18">
        <v>0</v>
      </c>
      <c r="AA3" s="26"/>
      <c r="AB3" s="18" t="s">
        <v>6</v>
      </c>
      <c r="AC3" s="18" t="s">
        <v>7</v>
      </c>
      <c r="AD3" s="1">
        <f t="shared" ref="AD3:AD40" si="5">J3*0.5</f>
        <v>8.8594362533010003</v>
      </c>
    </row>
    <row r="4" spans="1:30" ht="30">
      <c r="A4" s="2">
        <v>91</v>
      </c>
      <c r="B4" s="3" t="s">
        <v>11</v>
      </c>
      <c r="C4" s="37">
        <v>10</v>
      </c>
      <c r="D4" s="38">
        <f t="shared" si="0"/>
        <v>39.178724827610417</v>
      </c>
      <c r="E4" s="8"/>
      <c r="F4" s="2" t="str">
        <f t="shared" si="1"/>
        <v>aboveground</v>
      </c>
      <c r="G4" s="3">
        <f t="shared" si="2"/>
        <v>10</v>
      </c>
      <c r="H4" s="3">
        <f>EXP(M4+N4*G4+(O4*(LN(G4^P4))))</f>
        <v>39.178724827610417</v>
      </c>
      <c r="I4" s="4">
        <f t="shared" si="3"/>
        <v>39.178724827610417</v>
      </c>
      <c r="J4" s="3">
        <f t="shared" si="4"/>
        <v>39.178724827610417</v>
      </c>
      <c r="K4" s="18">
        <v>2</v>
      </c>
      <c r="L4" s="18">
        <v>2</v>
      </c>
      <c r="M4" s="18">
        <v>-1.1718999999999999</v>
      </c>
      <c r="N4" s="25">
        <v>0</v>
      </c>
      <c r="O4" s="18">
        <v>2.1019999999999999</v>
      </c>
      <c r="P4" s="25">
        <v>1</v>
      </c>
      <c r="Q4" s="25"/>
      <c r="R4" s="27" t="s">
        <v>1</v>
      </c>
      <c r="S4" s="25" t="s">
        <v>2</v>
      </c>
      <c r="T4" s="18">
        <v>0</v>
      </c>
      <c r="U4" s="18">
        <v>0</v>
      </c>
      <c r="V4" s="28">
        <v>0.96</v>
      </c>
      <c r="W4" s="28">
        <v>11.9</v>
      </c>
      <c r="X4" s="28">
        <v>43.7</v>
      </c>
      <c r="Y4" s="18">
        <v>30</v>
      </c>
      <c r="Z4" s="18">
        <v>0</v>
      </c>
      <c r="AA4" s="26"/>
      <c r="AB4" s="18" t="s">
        <v>3</v>
      </c>
      <c r="AC4" s="18" t="s">
        <v>4</v>
      </c>
      <c r="AD4" s="1">
        <f t="shared" si="5"/>
        <v>19.589362413805208</v>
      </c>
    </row>
    <row r="5" spans="1:30">
      <c r="A5" s="2">
        <v>94</v>
      </c>
      <c r="B5" s="3" t="s">
        <v>12</v>
      </c>
      <c r="C5" s="37">
        <v>10</v>
      </c>
      <c r="D5" s="38">
        <f t="shared" si="0"/>
        <v>28.45678430305988</v>
      </c>
      <c r="E5" s="8"/>
      <c r="F5" s="2" t="str">
        <f t="shared" si="1"/>
        <v>aboveground</v>
      </c>
      <c r="G5" s="3">
        <f t="shared" si="2"/>
        <v>10</v>
      </c>
      <c r="H5" s="3">
        <f>EXP(M5+N5*G5+(O5*(LN(G5^P5))))</f>
        <v>27.898808140254783</v>
      </c>
      <c r="I5" s="4">
        <f t="shared" si="3"/>
        <v>27.898808140254783</v>
      </c>
      <c r="J5" s="3">
        <f t="shared" si="4"/>
        <v>28.45678430305988</v>
      </c>
      <c r="K5" s="18">
        <v>2</v>
      </c>
      <c r="L5" s="18">
        <v>2</v>
      </c>
      <c r="M5" s="18">
        <v>-1.8322000000000001</v>
      </c>
      <c r="N5" s="25">
        <v>0</v>
      </c>
      <c r="O5" s="18">
        <v>2.2412999999999998</v>
      </c>
      <c r="P5" s="25">
        <v>1</v>
      </c>
      <c r="Q5" s="25"/>
      <c r="R5" s="27" t="s">
        <v>1</v>
      </c>
      <c r="S5" s="25" t="s">
        <v>8</v>
      </c>
      <c r="T5" s="18">
        <v>1.02</v>
      </c>
      <c r="U5" s="18">
        <v>0</v>
      </c>
      <c r="V5" s="28">
        <v>0.98699999999999999</v>
      </c>
      <c r="W5" s="28">
        <v>1.5</v>
      </c>
      <c r="X5" s="28">
        <v>29.5</v>
      </c>
      <c r="Y5" s="18">
        <v>24</v>
      </c>
      <c r="Z5" s="18">
        <v>0</v>
      </c>
      <c r="AA5" s="26"/>
      <c r="AB5" s="18" t="s">
        <v>3</v>
      </c>
      <c r="AC5" s="18" t="s">
        <v>4</v>
      </c>
      <c r="AD5" s="1">
        <f t="shared" si="5"/>
        <v>14.22839215152994</v>
      </c>
    </row>
    <row r="6" spans="1:30">
      <c r="A6" s="2">
        <v>97</v>
      </c>
      <c r="B6" s="3" t="s">
        <v>13</v>
      </c>
      <c r="C6" s="37">
        <v>10</v>
      </c>
      <c r="D6" s="38">
        <f t="shared" si="0"/>
        <v>30.410719674695425</v>
      </c>
      <c r="E6" s="8"/>
      <c r="F6" s="2" t="str">
        <f t="shared" si="1"/>
        <v>aboveground</v>
      </c>
      <c r="G6" s="3">
        <f t="shared" si="2"/>
        <v>10</v>
      </c>
      <c r="H6" s="3">
        <f>EXP(M6+N6*G6+(O6*(LN(G6^P6))))</f>
        <v>28.962590166376593</v>
      </c>
      <c r="I6" s="4">
        <f t="shared" si="3"/>
        <v>28.962590166376593</v>
      </c>
      <c r="J6" s="3">
        <f t="shared" si="4"/>
        <v>30.410719674695425</v>
      </c>
      <c r="K6" s="18">
        <v>2</v>
      </c>
      <c r="L6" s="18">
        <v>2</v>
      </c>
      <c r="M6" s="18">
        <v>-1.7957000000000001</v>
      </c>
      <c r="N6" s="25">
        <v>0</v>
      </c>
      <c r="O6" s="18">
        <v>2.2416999999999998</v>
      </c>
      <c r="P6" s="25">
        <v>1</v>
      </c>
      <c r="Q6" s="25"/>
      <c r="R6" s="27" t="s">
        <v>1</v>
      </c>
      <c r="S6" s="25" t="s">
        <v>8</v>
      </c>
      <c r="T6" s="18">
        <v>1.05</v>
      </c>
      <c r="U6" s="18">
        <v>0</v>
      </c>
      <c r="V6" s="28">
        <v>0.97199999999999998</v>
      </c>
      <c r="W6" s="28">
        <v>1.2</v>
      </c>
      <c r="X6" s="28">
        <v>31.3</v>
      </c>
      <c r="Y6" s="18">
        <v>37</v>
      </c>
      <c r="Z6" s="18">
        <v>0</v>
      </c>
      <c r="AA6" s="26"/>
      <c r="AB6" s="18" t="s">
        <v>3</v>
      </c>
      <c r="AC6" s="18" t="s">
        <v>4</v>
      </c>
      <c r="AD6" s="1">
        <f t="shared" si="5"/>
        <v>15.205359837347713</v>
      </c>
    </row>
    <row r="7" spans="1:30">
      <c r="A7" s="2">
        <v>105</v>
      </c>
      <c r="B7" s="3" t="s">
        <v>14</v>
      </c>
      <c r="C7" s="37">
        <v>10</v>
      </c>
      <c r="D7" s="38">
        <f t="shared" si="0"/>
        <v>23.554132221368249</v>
      </c>
      <c r="E7" s="8"/>
      <c r="F7" s="2" t="str">
        <f t="shared" si="1"/>
        <v>aboveground</v>
      </c>
      <c r="G7" s="3">
        <f t="shared" si="2"/>
        <v>10</v>
      </c>
      <c r="H7" s="3">
        <f>EXP(M7+N7*G7+(O7*(LN(G7^P7))))</f>
        <v>23.320922991453713</v>
      </c>
      <c r="I7" s="4">
        <f t="shared" si="3"/>
        <v>23.320922991453713</v>
      </c>
      <c r="J7" s="3">
        <f t="shared" si="4"/>
        <v>23.554132221368249</v>
      </c>
      <c r="K7" s="18">
        <v>2</v>
      </c>
      <c r="L7" s="18">
        <v>2</v>
      </c>
      <c r="M7" s="18">
        <v>-2.2136</v>
      </c>
      <c r="N7" s="25">
        <v>0</v>
      </c>
      <c r="O7" s="18">
        <v>2.3290999999999999</v>
      </c>
      <c r="P7" s="25">
        <v>1</v>
      </c>
      <c r="Q7" s="25"/>
      <c r="R7" s="27" t="s">
        <v>1</v>
      </c>
      <c r="S7" s="25" t="s">
        <v>8</v>
      </c>
      <c r="T7" s="18">
        <v>1.01</v>
      </c>
      <c r="U7" s="18">
        <v>0</v>
      </c>
      <c r="V7" s="28">
        <v>0.98</v>
      </c>
      <c r="W7" s="28">
        <v>2.5</v>
      </c>
      <c r="X7" s="28">
        <v>33.9</v>
      </c>
      <c r="Y7" s="18">
        <v>42</v>
      </c>
      <c r="Z7" s="18">
        <v>0</v>
      </c>
      <c r="AA7" s="26"/>
      <c r="AB7" s="18" t="s">
        <v>3</v>
      </c>
      <c r="AC7" s="18" t="s">
        <v>4</v>
      </c>
      <c r="AD7" s="1">
        <f t="shared" si="5"/>
        <v>11.777066110684125</v>
      </c>
    </row>
    <row r="8" spans="1:30">
      <c r="A8" s="2">
        <v>125</v>
      </c>
      <c r="B8" s="3" t="s">
        <v>15</v>
      </c>
      <c r="C8" s="37">
        <v>10</v>
      </c>
      <c r="D8" s="38">
        <f t="shared" si="0"/>
        <v>19.169415666272926</v>
      </c>
      <c r="E8" s="8"/>
      <c r="F8" s="2" t="str">
        <f t="shared" si="1"/>
        <v>aboveground</v>
      </c>
      <c r="G8" s="3">
        <f t="shared" si="2"/>
        <v>10</v>
      </c>
      <c r="H8" s="3">
        <f>EXP(M8+N8*G8+(O8*(LN(G8^P8))))</f>
        <v>18.979619471557353</v>
      </c>
      <c r="I8" s="4">
        <f t="shared" si="3"/>
        <v>18.979619471557353</v>
      </c>
      <c r="J8" s="3">
        <f t="shared" si="4"/>
        <v>19.169415666272926</v>
      </c>
      <c r="K8" s="18">
        <v>2</v>
      </c>
      <c r="L8" s="18">
        <v>2</v>
      </c>
      <c r="M8" s="18">
        <v>-2.4683999999999999</v>
      </c>
      <c r="N8" s="25">
        <v>0</v>
      </c>
      <c r="O8" s="18">
        <v>2.3502999999999998</v>
      </c>
      <c r="P8" s="25">
        <v>1</v>
      </c>
      <c r="Q8" s="25"/>
      <c r="R8" s="27" t="s">
        <v>1</v>
      </c>
      <c r="S8" s="25" t="s">
        <v>8</v>
      </c>
      <c r="T8" s="18">
        <v>1.01</v>
      </c>
      <c r="U8" s="18">
        <v>0</v>
      </c>
      <c r="V8" s="28">
        <v>0.99</v>
      </c>
      <c r="W8" s="28">
        <v>2.2999999999999998</v>
      </c>
      <c r="X8" s="28">
        <v>34.299999999999997</v>
      </c>
      <c r="Y8" s="18">
        <v>47</v>
      </c>
      <c r="Z8" s="18">
        <v>0</v>
      </c>
      <c r="AA8" s="26"/>
      <c r="AB8" s="18" t="s">
        <v>3</v>
      </c>
      <c r="AC8" s="18" t="s">
        <v>4</v>
      </c>
      <c r="AD8" s="1">
        <f t="shared" si="5"/>
        <v>9.5847078331364628</v>
      </c>
    </row>
    <row r="9" spans="1:30">
      <c r="A9" s="2">
        <v>126</v>
      </c>
      <c r="B9" s="3" t="s">
        <v>16</v>
      </c>
      <c r="C9" s="37">
        <v>10</v>
      </c>
      <c r="D9" s="38">
        <f t="shared" si="0"/>
        <v>22.61517746108364</v>
      </c>
      <c r="E9" s="8"/>
      <c r="F9" s="2" t="str">
        <f t="shared" si="1"/>
        <v>aboveground</v>
      </c>
      <c r="G9" s="3">
        <f t="shared" si="2"/>
        <v>10</v>
      </c>
      <c r="H9" s="3">
        <f>10^(M9+N9*(LOG10(G9^O9)))</f>
        <v>22615.17746108364</v>
      </c>
      <c r="I9" s="4">
        <f t="shared" si="3"/>
        <v>22.61517746108364</v>
      </c>
      <c r="J9" s="3">
        <f t="shared" si="4"/>
        <v>22.61517746108364</v>
      </c>
      <c r="K9" s="18">
        <v>2</v>
      </c>
      <c r="L9" s="18">
        <v>1</v>
      </c>
      <c r="M9" s="18">
        <v>2.0171000000000001</v>
      </c>
      <c r="N9" s="18">
        <v>2.3372999999999999</v>
      </c>
      <c r="O9" s="25">
        <v>1</v>
      </c>
      <c r="P9" s="26"/>
      <c r="Q9" s="26"/>
      <c r="R9" s="27" t="s">
        <v>1</v>
      </c>
      <c r="S9" s="25" t="s">
        <v>2</v>
      </c>
      <c r="T9" s="27">
        <v>0</v>
      </c>
      <c r="U9" s="18">
        <v>0.998</v>
      </c>
      <c r="V9" s="27">
        <v>0</v>
      </c>
      <c r="W9" s="28">
        <v>1</v>
      </c>
      <c r="X9" s="28">
        <v>31</v>
      </c>
      <c r="Y9" s="18">
        <v>15</v>
      </c>
      <c r="Z9" s="18">
        <v>0</v>
      </c>
      <c r="AA9" s="26"/>
      <c r="AB9" s="18" t="s">
        <v>3</v>
      </c>
      <c r="AC9" s="18" t="s">
        <v>9</v>
      </c>
      <c r="AD9" s="1">
        <f t="shared" si="5"/>
        <v>11.30758873054182</v>
      </c>
    </row>
    <row r="10" spans="1:30" ht="30">
      <c r="A10" s="2">
        <v>129</v>
      </c>
      <c r="B10" s="3" t="s">
        <v>17</v>
      </c>
      <c r="C10" s="37">
        <v>10</v>
      </c>
      <c r="D10" s="38">
        <f t="shared" si="0"/>
        <v>14.018450097984843</v>
      </c>
      <c r="E10" s="8"/>
      <c r="F10" s="2" t="str">
        <f t="shared" si="1"/>
        <v>above stump</v>
      </c>
      <c r="G10" s="3">
        <f t="shared" si="2"/>
        <v>10</v>
      </c>
      <c r="H10" s="3">
        <f>10^(M10+N10*(LOG10(G10^O10)))</f>
        <v>14.018450097984843</v>
      </c>
      <c r="I10" s="4">
        <f t="shared" si="3"/>
        <v>14.018450097984843</v>
      </c>
      <c r="J10" s="3">
        <f t="shared" si="4"/>
        <v>14.018450097984843</v>
      </c>
      <c r="K10" s="18">
        <v>3</v>
      </c>
      <c r="L10" s="18">
        <v>1</v>
      </c>
      <c r="M10" s="18">
        <v>-0.20080000000000001</v>
      </c>
      <c r="N10" s="18">
        <v>1.3474999999999999</v>
      </c>
      <c r="O10" s="25">
        <v>1</v>
      </c>
      <c r="P10" s="26"/>
      <c r="Q10" s="26"/>
      <c r="R10" s="27" t="s">
        <v>1</v>
      </c>
      <c r="S10" s="25" t="s">
        <v>2</v>
      </c>
      <c r="T10" s="27">
        <v>0</v>
      </c>
      <c r="U10" s="27">
        <v>0</v>
      </c>
      <c r="V10" s="28">
        <v>0.85</v>
      </c>
      <c r="W10" s="28">
        <v>1</v>
      </c>
      <c r="X10" s="28">
        <v>15</v>
      </c>
      <c r="Y10" s="18">
        <v>10</v>
      </c>
      <c r="Z10" s="18">
        <v>6</v>
      </c>
      <c r="AA10" s="26"/>
      <c r="AB10" s="18" t="s">
        <v>3</v>
      </c>
      <c r="AC10" s="18" t="s">
        <v>4</v>
      </c>
      <c r="AD10" s="1">
        <f t="shared" si="5"/>
        <v>7.0092250489924215</v>
      </c>
    </row>
    <row r="11" spans="1:30">
      <c r="A11" s="7">
        <v>202</v>
      </c>
      <c r="B11" s="3" t="s">
        <v>18</v>
      </c>
      <c r="C11" s="37">
        <v>10</v>
      </c>
      <c r="D11" s="38">
        <f t="shared" si="0"/>
        <v>13.578106017094621</v>
      </c>
      <c r="E11" s="8"/>
      <c r="F11" s="2" t="str">
        <f t="shared" si="1"/>
        <v>aboveground</v>
      </c>
      <c r="G11" s="3">
        <f t="shared" si="2"/>
        <v>10</v>
      </c>
      <c r="H11" s="3">
        <f t="shared" ref="H11:H19" si="6">EXP(M11+N11*G11+(O11*(LN(G11^P11))))</f>
        <v>13.578106017094621</v>
      </c>
      <c r="I11" s="4">
        <f t="shared" si="3"/>
        <v>13.578106017094621</v>
      </c>
      <c r="J11" s="3">
        <f t="shared" si="4"/>
        <v>13.578106017094621</v>
      </c>
      <c r="K11" s="18">
        <v>2</v>
      </c>
      <c r="L11" s="18">
        <v>2</v>
      </c>
      <c r="M11" s="18">
        <v>-3.9371</v>
      </c>
      <c r="N11" s="25">
        <v>0</v>
      </c>
      <c r="O11" s="25">
        <v>2.8426999999999998</v>
      </c>
      <c r="P11" s="25">
        <v>1</v>
      </c>
      <c r="Q11" s="29"/>
      <c r="R11" s="25" t="s">
        <v>1</v>
      </c>
      <c r="S11" s="25" t="s">
        <v>2</v>
      </c>
      <c r="T11" s="27">
        <v>0</v>
      </c>
      <c r="U11" s="27">
        <v>0</v>
      </c>
      <c r="V11" s="29" t="s">
        <v>19</v>
      </c>
      <c r="W11" s="28">
        <v>10</v>
      </c>
      <c r="X11" s="28">
        <v>40</v>
      </c>
      <c r="Y11" s="18">
        <v>40</v>
      </c>
      <c r="Z11" s="25">
        <v>0</v>
      </c>
      <c r="AA11" s="26"/>
      <c r="AB11" s="25" t="s">
        <v>3</v>
      </c>
      <c r="AC11" s="25" t="s">
        <v>4</v>
      </c>
      <c r="AD11" s="1">
        <f t="shared" si="5"/>
        <v>6.7890530085473104</v>
      </c>
    </row>
    <row r="12" spans="1:30" ht="30">
      <c r="A12" s="2">
        <v>261</v>
      </c>
      <c r="B12" s="3" t="s">
        <v>20</v>
      </c>
      <c r="C12" s="37">
        <v>10</v>
      </c>
      <c r="D12" s="38">
        <f t="shared" si="0"/>
        <v>22.788730570558656</v>
      </c>
      <c r="E12" s="8"/>
      <c r="F12" s="2" t="str">
        <f t="shared" si="1"/>
        <v>above stump</v>
      </c>
      <c r="G12" s="3">
        <f t="shared" si="2"/>
        <v>3.9370078740157481</v>
      </c>
      <c r="H12" s="3">
        <f t="shared" si="6"/>
        <v>50.240591920842199</v>
      </c>
      <c r="I12" s="4">
        <f t="shared" si="3"/>
        <v>22.788730570558656</v>
      </c>
      <c r="J12" s="3">
        <f t="shared" si="4"/>
        <v>22.788730570558656</v>
      </c>
      <c r="K12" s="30">
        <v>3</v>
      </c>
      <c r="L12" s="30">
        <v>2</v>
      </c>
      <c r="M12" s="30">
        <v>0.68030000000000002</v>
      </c>
      <c r="N12" s="31">
        <v>0</v>
      </c>
      <c r="O12" s="30">
        <v>2.3616999999999999</v>
      </c>
      <c r="P12" s="32">
        <v>1</v>
      </c>
      <c r="Q12" s="25"/>
      <c r="R12" s="27" t="s">
        <v>1</v>
      </c>
      <c r="S12" s="25" t="s">
        <v>2</v>
      </c>
      <c r="T12" s="27">
        <v>0</v>
      </c>
      <c r="U12" s="18">
        <v>0.84599999999999997</v>
      </c>
      <c r="V12" s="27">
        <v>0</v>
      </c>
      <c r="W12" s="28">
        <v>0.1</v>
      </c>
      <c r="X12" s="28">
        <v>2.54</v>
      </c>
      <c r="Y12" s="18">
        <v>11</v>
      </c>
      <c r="Z12" s="18">
        <v>0</v>
      </c>
      <c r="AA12" s="26"/>
      <c r="AB12" s="18" t="s">
        <v>6</v>
      </c>
      <c r="AC12" s="25" t="s">
        <v>7</v>
      </c>
      <c r="AD12" s="1">
        <f t="shared" si="5"/>
        <v>11.394365285279328</v>
      </c>
    </row>
    <row r="13" spans="1:30">
      <c r="A13" s="2">
        <v>315</v>
      </c>
      <c r="B13" s="3" t="s">
        <v>21</v>
      </c>
      <c r="C13" s="37">
        <v>10</v>
      </c>
      <c r="D13" s="38">
        <f t="shared" si="0"/>
        <v>13.163192195527278</v>
      </c>
      <c r="E13" s="8"/>
      <c r="F13" s="2" t="str">
        <f t="shared" si="1"/>
        <v>aboveground</v>
      </c>
      <c r="G13" s="3">
        <f t="shared" si="2"/>
        <v>3.9370078740157481</v>
      </c>
      <c r="H13" s="3">
        <f t="shared" si="6"/>
        <v>13163.192195527279</v>
      </c>
      <c r="I13" s="4">
        <f t="shared" si="3"/>
        <v>13.163192195527278</v>
      </c>
      <c r="J13" s="3">
        <f t="shared" si="4"/>
        <v>13.163192195527278</v>
      </c>
      <c r="K13" s="18">
        <v>2</v>
      </c>
      <c r="L13" s="18">
        <v>2</v>
      </c>
      <c r="M13" s="18">
        <v>7.2270000000000003</v>
      </c>
      <c r="N13" s="25">
        <v>0</v>
      </c>
      <c r="O13" s="18">
        <v>1.6477999999999999</v>
      </c>
      <c r="P13" s="25">
        <v>1</v>
      </c>
      <c r="Q13" s="25"/>
      <c r="R13" s="27" t="s">
        <v>1</v>
      </c>
      <c r="S13" s="25" t="s">
        <v>2</v>
      </c>
      <c r="T13" s="27">
        <v>0</v>
      </c>
      <c r="U13" s="18">
        <v>0.98199999999999998</v>
      </c>
      <c r="V13" s="27">
        <v>0</v>
      </c>
      <c r="W13" s="28">
        <v>0.1</v>
      </c>
      <c r="X13" s="28">
        <v>2.54</v>
      </c>
      <c r="Y13" s="18">
        <v>12</v>
      </c>
      <c r="Z13" s="18">
        <v>0</v>
      </c>
      <c r="AA13" s="26"/>
      <c r="AB13" s="18" t="s">
        <v>6</v>
      </c>
      <c r="AC13" s="18" t="s">
        <v>9</v>
      </c>
      <c r="AD13" s="1">
        <f t="shared" si="5"/>
        <v>6.5815960977636392</v>
      </c>
    </row>
    <row r="14" spans="1:30">
      <c r="A14" s="2">
        <v>316</v>
      </c>
      <c r="B14" s="3" t="s">
        <v>22</v>
      </c>
      <c r="C14" s="37">
        <v>10</v>
      </c>
      <c r="D14" s="38">
        <f t="shared" si="0"/>
        <v>38.869474322580487</v>
      </c>
      <c r="E14" s="8"/>
      <c r="F14" s="2" t="str">
        <f t="shared" si="1"/>
        <v>aboveground</v>
      </c>
      <c r="G14" s="3">
        <f t="shared" si="2"/>
        <v>10</v>
      </c>
      <c r="H14" s="3">
        <f t="shared" si="6"/>
        <v>38.599279367011412</v>
      </c>
      <c r="I14" s="4">
        <f t="shared" si="3"/>
        <v>38.599279367011412</v>
      </c>
      <c r="J14" s="3">
        <f t="shared" si="4"/>
        <v>38.869474322580487</v>
      </c>
      <c r="K14" s="18">
        <v>2</v>
      </c>
      <c r="L14" s="18">
        <v>2</v>
      </c>
      <c r="M14" s="18">
        <v>-1.7210000000000001</v>
      </c>
      <c r="N14" s="25">
        <v>0</v>
      </c>
      <c r="O14" s="18">
        <v>2.3340000000000001</v>
      </c>
      <c r="P14" s="25">
        <v>1</v>
      </c>
      <c r="Q14" s="25"/>
      <c r="R14" s="27" t="s">
        <v>1</v>
      </c>
      <c r="S14" s="25" t="s">
        <v>8</v>
      </c>
      <c r="T14" s="18">
        <v>1.0069999999999999</v>
      </c>
      <c r="U14" s="27">
        <v>0</v>
      </c>
      <c r="V14" s="28">
        <v>0.98</v>
      </c>
      <c r="W14" s="28">
        <v>10</v>
      </c>
      <c r="X14" s="28">
        <v>52.2</v>
      </c>
      <c r="Y14" s="18">
        <v>150</v>
      </c>
      <c r="Z14" s="18">
        <v>0</v>
      </c>
      <c r="AA14" s="26"/>
      <c r="AB14" s="18" t="s">
        <v>3</v>
      </c>
      <c r="AC14" s="18" t="s">
        <v>4</v>
      </c>
      <c r="AD14" s="1">
        <f t="shared" si="5"/>
        <v>19.434737161290244</v>
      </c>
    </row>
    <row r="15" spans="1:30">
      <c r="A15" s="2">
        <v>318</v>
      </c>
      <c r="B15" s="3" t="s">
        <v>24</v>
      </c>
      <c r="C15" s="37">
        <v>10</v>
      </c>
      <c r="D15" s="38">
        <f t="shared" si="0"/>
        <v>38.193101386680574</v>
      </c>
      <c r="E15" s="8"/>
      <c r="F15" s="2" t="str">
        <f t="shared" si="1"/>
        <v>aboveground</v>
      </c>
      <c r="G15" s="3">
        <f t="shared" si="2"/>
        <v>10</v>
      </c>
      <c r="H15" s="3">
        <f t="shared" si="6"/>
        <v>37.81495186800057</v>
      </c>
      <c r="I15" s="4">
        <f t="shared" si="3"/>
        <v>37.81495186800057</v>
      </c>
      <c r="J15" s="3">
        <f t="shared" si="4"/>
        <v>38.193101386680574</v>
      </c>
      <c r="K15" s="18">
        <v>2</v>
      </c>
      <c r="L15" s="18">
        <v>2</v>
      </c>
      <c r="M15" s="18">
        <v>-1.8759999999999999</v>
      </c>
      <c r="N15" s="25">
        <v>0</v>
      </c>
      <c r="O15" s="18">
        <v>2.3923999999999999</v>
      </c>
      <c r="P15" s="25">
        <v>1</v>
      </c>
      <c r="Q15" s="25"/>
      <c r="R15" s="27" t="s">
        <v>1</v>
      </c>
      <c r="S15" s="25" t="s">
        <v>8</v>
      </c>
      <c r="T15" s="18">
        <v>1.01</v>
      </c>
      <c r="U15" s="18">
        <v>0</v>
      </c>
      <c r="V15" s="28">
        <v>0.995</v>
      </c>
      <c r="W15" s="28">
        <v>1.2</v>
      </c>
      <c r="X15" s="28">
        <v>33.5</v>
      </c>
      <c r="Y15" s="18">
        <v>36</v>
      </c>
      <c r="Z15" s="18">
        <v>0</v>
      </c>
      <c r="AA15" s="26"/>
      <c r="AB15" s="18" t="s">
        <v>3</v>
      </c>
      <c r="AC15" s="18" t="s">
        <v>4</v>
      </c>
      <c r="AD15" s="1">
        <f t="shared" si="5"/>
        <v>19.096550693340287</v>
      </c>
    </row>
    <row r="16" spans="1:30" ht="30">
      <c r="A16" s="2">
        <v>319</v>
      </c>
      <c r="B16" s="3" t="s">
        <v>25</v>
      </c>
      <c r="C16" s="37">
        <v>10</v>
      </c>
      <c r="D16" s="38">
        <f t="shared" si="0"/>
        <v>10.996359816590596</v>
      </c>
      <c r="E16" s="8"/>
      <c r="F16" s="2" t="str">
        <f t="shared" si="1"/>
        <v>aboveground</v>
      </c>
      <c r="G16" s="3">
        <f t="shared" si="2"/>
        <v>3.9370078740157481</v>
      </c>
      <c r="H16" s="3">
        <f t="shared" si="6"/>
        <v>10996.359816590597</v>
      </c>
      <c r="I16" s="4">
        <f t="shared" si="3"/>
        <v>10.996359816590596</v>
      </c>
      <c r="J16" s="3">
        <f t="shared" si="4"/>
        <v>10.996359816590596</v>
      </c>
      <c r="K16" s="18">
        <v>2</v>
      </c>
      <c r="L16" s="18">
        <v>2</v>
      </c>
      <c r="M16" s="18">
        <v>7.2723000000000004</v>
      </c>
      <c r="N16" s="25">
        <v>0</v>
      </c>
      <c r="O16" s="18">
        <v>1.4835</v>
      </c>
      <c r="P16" s="25">
        <v>1</v>
      </c>
      <c r="Q16" s="25"/>
      <c r="R16" s="27" t="s">
        <v>1</v>
      </c>
      <c r="S16" s="25" t="s">
        <v>2</v>
      </c>
      <c r="T16" s="27">
        <v>0</v>
      </c>
      <c r="U16" s="18">
        <v>0.96499999999999997</v>
      </c>
      <c r="V16" s="27">
        <v>0</v>
      </c>
      <c r="W16" s="28">
        <v>0.1</v>
      </c>
      <c r="X16" s="28">
        <v>2.54</v>
      </c>
      <c r="Y16" s="18">
        <v>10</v>
      </c>
      <c r="Z16" s="18">
        <v>0</v>
      </c>
      <c r="AA16" s="26"/>
      <c r="AB16" s="18" t="s">
        <v>6</v>
      </c>
      <c r="AC16" s="18" t="s">
        <v>9</v>
      </c>
      <c r="AD16" s="1">
        <f t="shared" si="5"/>
        <v>5.498179908295298</v>
      </c>
    </row>
    <row r="17" spans="1:30">
      <c r="A17" s="2">
        <v>371</v>
      </c>
      <c r="B17" s="3" t="s">
        <v>26</v>
      </c>
      <c r="C17" s="37">
        <v>10</v>
      </c>
      <c r="D17" s="38">
        <f t="shared" si="0"/>
        <v>34.220972606467164</v>
      </c>
      <c r="E17" s="8"/>
      <c r="F17" s="2" t="str">
        <f t="shared" si="1"/>
        <v>aboveground</v>
      </c>
      <c r="G17" s="3">
        <f t="shared" si="2"/>
        <v>10</v>
      </c>
      <c r="H17" s="3">
        <f t="shared" si="6"/>
        <v>33.54997314359526</v>
      </c>
      <c r="I17" s="4">
        <f t="shared" si="3"/>
        <v>33.54997314359526</v>
      </c>
      <c r="J17" s="3">
        <f t="shared" si="4"/>
        <v>34.220972606467164</v>
      </c>
      <c r="K17" s="18">
        <v>2</v>
      </c>
      <c r="L17" s="18">
        <v>2</v>
      </c>
      <c r="M17" s="18">
        <v>-2.1305999999999998</v>
      </c>
      <c r="N17" s="25">
        <v>0</v>
      </c>
      <c r="O17" s="18">
        <v>2.4510000000000001</v>
      </c>
      <c r="P17" s="25">
        <v>1</v>
      </c>
      <c r="Q17" s="25"/>
      <c r="R17" s="27" t="s">
        <v>1</v>
      </c>
      <c r="S17" s="25" t="s">
        <v>8</v>
      </c>
      <c r="T17" s="18">
        <v>1.02</v>
      </c>
      <c r="U17" s="18">
        <v>0</v>
      </c>
      <c r="V17" s="28">
        <v>0.99099999999999999</v>
      </c>
      <c r="W17" s="28">
        <v>2.6</v>
      </c>
      <c r="X17" s="28">
        <v>29</v>
      </c>
      <c r="Y17" s="18">
        <v>24</v>
      </c>
      <c r="Z17" s="18">
        <v>0</v>
      </c>
      <c r="AA17" s="26"/>
      <c r="AB17" s="18" t="s">
        <v>3</v>
      </c>
      <c r="AC17" s="18" t="s">
        <v>4</v>
      </c>
      <c r="AD17" s="1">
        <f t="shared" si="5"/>
        <v>17.110486303233582</v>
      </c>
    </row>
    <row r="18" spans="1:30">
      <c r="A18" s="2">
        <v>375</v>
      </c>
      <c r="B18" s="3" t="s">
        <v>27</v>
      </c>
      <c r="C18" s="37">
        <v>10</v>
      </c>
      <c r="D18" s="38">
        <f t="shared" si="0"/>
        <v>29.295252361482905</v>
      </c>
      <c r="E18" s="8"/>
      <c r="F18" s="2" t="str">
        <f t="shared" si="1"/>
        <v>aboveground</v>
      </c>
      <c r="G18" s="3">
        <f t="shared" si="2"/>
        <v>10</v>
      </c>
      <c r="H18" s="3">
        <f t="shared" si="6"/>
        <v>29.005200357903867</v>
      </c>
      <c r="I18" s="4">
        <f t="shared" si="3"/>
        <v>29.005200357903867</v>
      </c>
      <c r="J18" s="3">
        <f t="shared" si="4"/>
        <v>29.295252361482905</v>
      </c>
      <c r="K18" s="18">
        <v>2</v>
      </c>
      <c r="L18" s="18">
        <v>2</v>
      </c>
      <c r="M18" s="18">
        <v>-2.2307999999999999</v>
      </c>
      <c r="N18" s="25">
        <v>0</v>
      </c>
      <c r="O18" s="18">
        <v>2.4312999999999998</v>
      </c>
      <c r="P18" s="25">
        <v>1</v>
      </c>
      <c r="Q18" s="25"/>
      <c r="R18" s="27" t="s">
        <v>1</v>
      </c>
      <c r="S18" s="25" t="s">
        <v>8</v>
      </c>
      <c r="T18" s="18">
        <v>1.01</v>
      </c>
      <c r="U18" s="18">
        <v>0</v>
      </c>
      <c r="V18" s="28">
        <v>0.99</v>
      </c>
      <c r="W18" s="28">
        <v>2.7</v>
      </c>
      <c r="X18" s="28">
        <v>32.799999999999997</v>
      </c>
      <c r="Y18" s="18">
        <v>45</v>
      </c>
      <c r="Z18" s="18">
        <v>0</v>
      </c>
      <c r="AA18" s="26"/>
      <c r="AB18" s="18" t="s">
        <v>3</v>
      </c>
      <c r="AC18" s="18" t="s">
        <v>4</v>
      </c>
      <c r="AD18" s="1">
        <f t="shared" si="5"/>
        <v>14.647626180741453</v>
      </c>
    </row>
    <row r="19" spans="1:30">
      <c r="A19" s="2">
        <v>379</v>
      </c>
      <c r="B19" s="3" t="s">
        <v>28</v>
      </c>
      <c r="C19" s="37">
        <v>10</v>
      </c>
      <c r="D19" s="38">
        <f t="shared" si="0"/>
        <v>25.252315169096061</v>
      </c>
      <c r="E19" s="8"/>
      <c r="F19" s="2" t="str">
        <f t="shared" si="1"/>
        <v>aboveground</v>
      </c>
      <c r="G19" s="3">
        <f t="shared" si="2"/>
        <v>10</v>
      </c>
      <c r="H19" s="3">
        <f t="shared" si="6"/>
        <v>25.002292246629764</v>
      </c>
      <c r="I19" s="4">
        <f t="shared" si="3"/>
        <v>25.002292246629764</v>
      </c>
      <c r="J19" s="3">
        <f t="shared" si="4"/>
        <v>25.252315169096061</v>
      </c>
      <c r="K19" s="18">
        <v>2</v>
      </c>
      <c r="L19" s="18">
        <v>2</v>
      </c>
      <c r="M19" s="18">
        <v>-2.1053000000000002</v>
      </c>
      <c r="N19" s="25">
        <v>0</v>
      </c>
      <c r="O19" s="18">
        <v>2.3123</v>
      </c>
      <c r="P19" s="25">
        <v>1</v>
      </c>
      <c r="Q19" s="25"/>
      <c r="R19" s="27" t="s">
        <v>1</v>
      </c>
      <c r="S19" s="25" t="s">
        <v>8</v>
      </c>
      <c r="T19" s="18">
        <v>1.01</v>
      </c>
      <c r="U19" s="18">
        <v>0</v>
      </c>
      <c r="V19" s="28">
        <v>0.99</v>
      </c>
      <c r="W19" s="28">
        <v>1.1000000000000001</v>
      </c>
      <c r="X19" s="28">
        <v>22.7</v>
      </c>
      <c r="Y19" s="18">
        <v>44</v>
      </c>
      <c r="Z19" s="18">
        <v>0</v>
      </c>
      <c r="AA19" s="26"/>
      <c r="AB19" s="18" t="s">
        <v>3</v>
      </c>
      <c r="AC19" s="18" t="s">
        <v>4</v>
      </c>
      <c r="AD19" s="1">
        <f t="shared" si="5"/>
        <v>12.62615758454803</v>
      </c>
    </row>
    <row r="20" spans="1:30">
      <c r="A20" s="2">
        <v>400</v>
      </c>
      <c r="B20" s="3" t="s">
        <v>29</v>
      </c>
      <c r="C20" s="37">
        <v>10</v>
      </c>
      <c r="D20" s="38">
        <f t="shared" si="0"/>
        <v>27.426226717220818</v>
      </c>
      <c r="E20" s="8"/>
      <c r="F20" s="2" t="str">
        <f t="shared" si="1"/>
        <v>aboveground</v>
      </c>
      <c r="G20" s="3">
        <f t="shared" si="2"/>
        <v>10</v>
      </c>
      <c r="H20" s="3">
        <f>10^(M20+N20*(LOG10(G20^O20)))</f>
        <v>27.289777828080418</v>
      </c>
      <c r="I20" s="4">
        <f t="shared" si="3"/>
        <v>27.289777828080418</v>
      </c>
      <c r="J20" s="3">
        <f t="shared" si="4"/>
        <v>27.426226717220818</v>
      </c>
      <c r="K20" s="18">
        <v>2</v>
      </c>
      <c r="L20" s="18">
        <v>1</v>
      </c>
      <c r="M20" s="18">
        <v>-1.3260000000000001</v>
      </c>
      <c r="N20" s="18">
        <v>2.762</v>
      </c>
      <c r="O20" s="25">
        <v>1</v>
      </c>
      <c r="P20" s="26"/>
      <c r="Q20" s="26"/>
      <c r="R20" s="27" t="s">
        <v>1</v>
      </c>
      <c r="S20" s="25" t="s">
        <v>8</v>
      </c>
      <c r="T20" s="18">
        <v>1.0049999999999999</v>
      </c>
      <c r="U20" s="18">
        <v>0</v>
      </c>
      <c r="V20" s="28">
        <v>0.997</v>
      </c>
      <c r="W20" s="28">
        <v>8.1999999999999993</v>
      </c>
      <c r="X20" s="28">
        <v>52.3</v>
      </c>
      <c r="Y20" s="18">
        <v>10</v>
      </c>
      <c r="Z20" s="18">
        <v>0</v>
      </c>
      <c r="AA20" s="26"/>
      <c r="AB20" s="18" t="s">
        <v>3</v>
      </c>
      <c r="AC20" s="18" t="s">
        <v>4</v>
      </c>
      <c r="AD20" s="1">
        <f t="shared" si="5"/>
        <v>13.713113358610409</v>
      </c>
    </row>
    <row r="21" spans="1:30" ht="30">
      <c r="A21" s="2">
        <v>491</v>
      </c>
      <c r="B21" s="3" t="s">
        <v>30</v>
      </c>
      <c r="C21" s="37">
        <v>10</v>
      </c>
      <c r="D21" s="38">
        <f t="shared" si="0"/>
        <v>27.067597660073936</v>
      </c>
      <c r="E21" s="8"/>
      <c r="F21" s="2" t="str">
        <f t="shared" si="1"/>
        <v>aboveground</v>
      </c>
      <c r="G21" s="3">
        <f t="shared" si="2"/>
        <v>10</v>
      </c>
      <c r="H21" s="3">
        <f>EXP(M21+N21*G21+(O21*(LN(G21^P21))))</f>
        <v>27067.597660073938</v>
      </c>
      <c r="I21" s="4">
        <f t="shared" si="3"/>
        <v>27.067597660073936</v>
      </c>
      <c r="J21" s="3">
        <f t="shared" si="4"/>
        <v>27.067597660073936</v>
      </c>
      <c r="K21" s="18">
        <v>2</v>
      </c>
      <c r="L21" s="18">
        <v>2</v>
      </c>
      <c r="M21" s="18">
        <v>5.67</v>
      </c>
      <c r="N21" s="25">
        <v>0</v>
      </c>
      <c r="O21" s="18">
        <v>1.97</v>
      </c>
      <c r="P21" s="25">
        <v>1</v>
      </c>
      <c r="Q21" s="25"/>
      <c r="R21" s="27" t="s">
        <v>1</v>
      </c>
      <c r="S21" s="25" t="s">
        <v>2</v>
      </c>
      <c r="T21" s="18">
        <v>0</v>
      </c>
      <c r="U21" s="18">
        <v>0</v>
      </c>
      <c r="V21" s="28">
        <v>0.95499999999999996</v>
      </c>
      <c r="W21" s="28">
        <v>1.85</v>
      </c>
      <c r="X21" s="28">
        <v>7.25</v>
      </c>
      <c r="Y21" s="18">
        <v>20</v>
      </c>
      <c r="Z21" s="18">
        <v>0</v>
      </c>
      <c r="AA21" s="26"/>
      <c r="AB21" s="18" t="s">
        <v>3</v>
      </c>
      <c r="AC21" s="18" t="s">
        <v>9</v>
      </c>
      <c r="AD21" s="1">
        <f t="shared" si="5"/>
        <v>13.533798830036968</v>
      </c>
    </row>
    <row r="22" spans="1:30" ht="30">
      <c r="A22" s="2">
        <v>531</v>
      </c>
      <c r="B22" s="3" t="s">
        <v>31</v>
      </c>
      <c r="C22" s="37">
        <v>10</v>
      </c>
      <c r="D22" s="38">
        <f t="shared" si="0"/>
        <v>37.428291224080574</v>
      </c>
      <c r="E22" s="8"/>
      <c r="F22" s="2" t="str">
        <f t="shared" si="1"/>
        <v>aboveground</v>
      </c>
      <c r="G22" s="3">
        <f t="shared" si="2"/>
        <v>10</v>
      </c>
      <c r="H22" s="3">
        <f t="shared" ref="H22:H28" si="7">10^(M22+N22*(LOG10(G22^O22)))</f>
        <v>37428.291224080574</v>
      </c>
      <c r="I22" s="4">
        <f t="shared" si="3"/>
        <v>37.428291224080574</v>
      </c>
      <c r="J22" s="3">
        <f t="shared" si="4"/>
        <v>37.428291224080574</v>
      </c>
      <c r="K22" s="18">
        <v>2</v>
      </c>
      <c r="L22" s="18">
        <v>1</v>
      </c>
      <c r="M22" s="18">
        <v>2.1112000000000002</v>
      </c>
      <c r="N22" s="18">
        <v>2.4620000000000002</v>
      </c>
      <c r="O22" s="25">
        <v>1</v>
      </c>
      <c r="P22" s="26"/>
      <c r="Q22" s="26"/>
      <c r="R22" s="27" t="s">
        <v>1</v>
      </c>
      <c r="S22" s="25" t="s">
        <v>2</v>
      </c>
      <c r="T22" s="27">
        <v>0</v>
      </c>
      <c r="U22" s="27">
        <v>0</v>
      </c>
      <c r="V22" s="27">
        <v>0</v>
      </c>
      <c r="W22" s="28">
        <v>1</v>
      </c>
      <c r="X22" s="28">
        <v>63</v>
      </c>
      <c r="Y22" s="18">
        <v>14</v>
      </c>
      <c r="Z22" s="18">
        <v>0</v>
      </c>
      <c r="AA22" s="26"/>
      <c r="AB22" s="18" t="s">
        <v>3</v>
      </c>
      <c r="AC22" s="18" t="s">
        <v>9</v>
      </c>
      <c r="AD22" s="1">
        <f t="shared" si="5"/>
        <v>18.714145612040287</v>
      </c>
    </row>
    <row r="23" spans="1:30">
      <c r="A23" s="2">
        <v>541</v>
      </c>
      <c r="B23" s="3" t="s">
        <v>32</v>
      </c>
      <c r="C23" s="37">
        <v>10</v>
      </c>
      <c r="D23" s="38">
        <f t="shared" si="0"/>
        <v>13.629064355549341</v>
      </c>
      <c r="E23" s="8"/>
      <c r="F23" s="2" t="str">
        <f t="shared" si="1"/>
        <v>aboveground</v>
      </c>
      <c r="G23" s="3">
        <f t="shared" si="2"/>
        <v>10</v>
      </c>
      <c r="H23" s="3">
        <f t="shared" si="7"/>
        <v>13427.649611378662</v>
      </c>
      <c r="I23" s="4">
        <f t="shared" si="3"/>
        <v>13.427649611378662</v>
      </c>
      <c r="J23" s="3">
        <f t="shared" si="4"/>
        <v>13.629064355549341</v>
      </c>
      <c r="K23" s="18">
        <v>2</v>
      </c>
      <c r="L23" s="18">
        <v>1</v>
      </c>
      <c r="M23" s="18">
        <v>1.2784</v>
      </c>
      <c r="N23" s="18">
        <v>1.4248000000000001</v>
      </c>
      <c r="O23" s="25">
        <v>2</v>
      </c>
      <c r="P23" s="26"/>
      <c r="Q23" s="26"/>
      <c r="R23" s="27" t="s">
        <v>1</v>
      </c>
      <c r="S23" s="25" t="s">
        <v>8</v>
      </c>
      <c r="T23" s="18">
        <v>1.0149999999999999</v>
      </c>
      <c r="U23" s="18">
        <v>0</v>
      </c>
      <c r="V23" s="28">
        <v>0.96699999999999997</v>
      </c>
      <c r="W23" s="28">
        <v>0.5</v>
      </c>
      <c r="X23" s="28">
        <v>6.14</v>
      </c>
      <c r="Y23" s="18">
        <v>40</v>
      </c>
      <c r="Z23" s="18">
        <v>0</v>
      </c>
      <c r="AA23" s="26"/>
      <c r="AB23" s="18" t="s">
        <v>3</v>
      </c>
      <c r="AC23" s="18" t="s">
        <v>9</v>
      </c>
      <c r="AD23" s="1">
        <f t="shared" si="5"/>
        <v>6.8145321777746704</v>
      </c>
    </row>
    <row r="24" spans="1:30">
      <c r="A24" s="2">
        <v>621</v>
      </c>
      <c r="B24" s="3" t="s">
        <v>33</v>
      </c>
      <c r="C24" s="37">
        <v>10</v>
      </c>
      <c r="D24" s="38">
        <f t="shared" si="0"/>
        <v>25.261581270563699</v>
      </c>
      <c r="E24" s="8"/>
      <c r="F24" s="2" t="str">
        <f t="shared" si="1"/>
        <v>aboveground</v>
      </c>
      <c r="G24" s="3">
        <f t="shared" si="2"/>
        <v>10</v>
      </c>
      <c r="H24" s="3">
        <f t="shared" si="7"/>
        <v>25.06109253032113</v>
      </c>
      <c r="I24" s="4">
        <f t="shared" si="3"/>
        <v>25.06109253032113</v>
      </c>
      <c r="J24" s="3">
        <f t="shared" si="4"/>
        <v>25.261581270563699</v>
      </c>
      <c r="K24" s="33">
        <v>2</v>
      </c>
      <c r="L24" s="33">
        <v>1</v>
      </c>
      <c r="M24" s="33">
        <v>-1.236</v>
      </c>
      <c r="N24" s="33">
        <v>2.6349999999999998</v>
      </c>
      <c r="O24" s="32">
        <v>1</v>
      </c>
      <c r="P24" s="34"/>
      <c r="Q24" s="34"/>
      <c r="R24" s="35" t="s">
        <v>1</v>
      </c>
      <c r="S24" s="32" t="s">
        <v>8</v>
      </c>
      <c r="T24" s="33">
        <v>1.008</v>
      </c>
      <c r="U24" s="18">
        <v>0</v>
      </c>
      <c r="V24" s="28">
        <v>0.98</v>
      </c>
      <c r="W24" s="28">
        <v>0.42</v>
      </c>
      <c r="X24" s="28">
        <v>8.5299999999999994</v>
      </c>
      <c r="Y24" s="18">
        <v>61</v>
      </c>
      <c r="Z24" s="18">
        <v>0</v>
      </c>
      <c r="AA24" s="26"/>
      <c r="AB24" s="18" t="s">
        <v>3</v>
      </c>
      <c r="AC24" s="25" t="s">
        <v>4</v>
      </c>
      <c r="AD24" s="1">
        <f t="shared" si="5"/>
        <v>12.63079063528185</v>
      </c>
    </row>
    <row r="25" spans="1:30">
      <c r="A25" s="2">
        <v>693</v>
      </c>
      <c r="B25" s="3" t="s">
        <v>34</v>
      </c>
      <c r="C25" s="37">
        <v>10</v>
      </c>
      <c r="D25" s="38">
        <f t="shared" si="0"/>
        <v>12.900245661519579</v>
      </c>
      <c r="E25" s="8"/>
      <c r="F25" s="2" t="str">
        <f t="shared" si="1"/>
        <v>aboveground</v>
      </c>
      <c r="G25" s="3">
        <f t="shared" si="2"/>
        <v>10</v>
      </c>
      <c r="H25" s="3">
        <f t="shared" si="7"/>
        <v>12823.305826560218</v>
      </c>
      <c r="I25" s="4">
        <f t="shared" si="3"/>
        <v>12.823305826560217</v>
      </c>
      <c r="J25" s="3">
        <f t="shared" si="4"/>
        <v>12.900245661519579</v>
      </c>
      <c r="K25" s="18">
        <v>2</v>
      </c>
      <c r="L25" s="18">
        <v>1</v>
      </c>
      <c r="M25" s="18">
        <v>1.1468</v>
      </c>
      <c r="N25" s="18">
        <v>1.4805999999999999</v>
      </c>
      <c r="O25" s="25">
        <v>2</v>
      </c>
      <c r="P25" s="26"/>
      <c r="Q25" s="26"/>
      <c r="R25" s="27" t="s">
        <v>1</v>
      </c>
      <c r="S25" s="25" t="s">
        <v>8</v>
      </c>
      <c r="T25" s="18">
        <v>1.006</v>
      </c>
      <c r="U25" s="18">
        <v>0</v>
      </c>
      <c r="V25" s="28">
        <v>0.99299999999999999</v>
      </c>
      <c r="W25" s="28">
        <v>0.24</v>
      </c>
      <c r="X25" s="28">
        <v>6.72</v>
      </c>
      <c r="Y25" s="18">
        <v>38</v>
      </c>
      <c r="Z25" s="18">
        <v>0</v>
      </c>
      <c r="AA25" s="26"/>
      <c r="AB25" s="18" t="s">
        <v>3</v>
      </c>
      <c r="AC25" s="18" t="s">
        <v>9</v>
      </c>
      <c r="AD25" s="1">
        <f t="shared" si="5"/>
        <v>6.4501228307597893</v>
      </c>
    </row>
    <row r="26" spans="1:30">
      <c r="A26" s="2">
        <v>711</v>
      </c>
      <c r="B26" s="3" t="s">
        <v>35</v>
      </c>
      <c r="C26" s="37">
        <v>10</v>
      </c>
      <c r="D26" s="38">
        <f t="shared" si="0"/>
        <v>23.744905395103356</v>
      </c>
      <c r="E26" s="8"/>
      <c r="F26" s="2" t="str">
        <f t="shared" si="1"/>
        <v>aboveground</v>
      </c>
      <c r="G26" s="3">
        <f t="shared" si="2"/>
        <v>10</v>
      </c>
      <c r="H26" s="3">
        <f t="shared" si="7"/>
        <v>23.120647901755948</v>
      </c>
      <c r="I26" s="4">
        <f t="shared" si="3"/>
        <v>23.120647901755948</v>
      </c>
      <c r="J26" s="3">
        <f t="shared" si="4"/>
        <v>23.744905395103356</v>
      </c>
      <c r="K26" s="18">
        <v>2</v>
      </c>
      <c r="L26" s="18">
        <v>1</v>
      </c>
      <c r="M26" s="18">
        <v>-1.218</v>
      </c>
      <c r="N26" s="18">
        <v>2.5819999999999999</v>
      </c>
      <c r="O26" s="25">
        <v>1</v>
      </c>
      <c r="P26" s="26"/>
      <c r="Q26" s="26"/>
      <c r="R26" s="27" t="s">
        <v>1</v>
      </c>
      <c r="S26" s="25" t="s">
        <v>8</v>
      </c>
      <c r="T26" s="18">
        <v>1.0269999999999999</v>
      </c>
      <c r="U26" s="18">
        <v>0</v>
      </c>
      <c r="V26" s="28">
        <v>0.98099999999999998</v>
      </c>
      <c r="W26" s="28">
        <v>4.3</v>
      </c>
      <c r="X26" s="28">
        <v>34.6</v>
      </c>
      <c r="Y26" s="18">
        <v>8</v>
      </c>
      <c r="Z26" s="18">
        <v>0</v>
      </c>
      <c r="AA26" s="26"/>
      <c r="AB26" s="18" t="s">
        <v>3</v>
      </c>
      <c r="AC26" s="18" t="s">
        <v>4</v>
      </c>
      <c r="AD26" s="1">
        <f t="shared" si="5"/>
        <v>11.872452697551678</v>
      </c>
    </row>
    <row r="27" spans="1:30" ht="30">
      <c r="A27" s="5">
        <v>742</v>
      </c>
      <c r="B27" s="3" t="s">
        <v>36</v>
      </c>
      <c r="C27" s="37">
        <v>10</v>
      </c>
      <c r="D27" s="38">
        <f t="shared" si="0"/>
        <v>35.075187395256812</v>
      </c>
      <c r="E27" s="8"/>
      <c r="F27" s="2" t="str">
        <f t="shared" si="1"/>
        <v>above stump</v>
      </c>
      <c r="G27" s="3">
        <f t="shared" si="2"/>
        <v>10</v>
      </c>
      <c r="H27" s="3">
        <f t="shared" si="7"/>
        <v>35.075187395256812</v>
      </c>
      <c r="I27" s="4">
        <f t="shared" si="3"/>
        <v>35.075187395256812</v>
      </c>
      <c r="J27" s="3">
        <f t="shared" si="4"/>
        <v>35.075187395256812</v>
      </c>
      <c r="K27" s="18">
        <v>3</v>
      </c>
      <c r="L27" s="18">
        <v>1</v>
      </c>
      <c r="M27" s="18">
        <v>-4.9599999999999998E-2</v>
      </c>
      <c r="N27" s="18">
        <v>1.5946</v>
      </c>
      <c r="O27" s="25">
        <v>1</v>
      </c>
      <c r="P27" s="26"/>
      <c r="Q27" s="26"/>
      <c r="R27" s="18" t="s">
        <v>1</v>
      </c>
      <c r="S27" s="25" t="s">
        <v>2</v>
      </c>
      <c r="T27" s="27">
        <v>0</v>
      </c>
      <c r="U27" s="18">
        <v>0.93600000000000005</v>
      </c>
      <c r="V27" s="36">
        <v>0</v>
      </c>
      <c r="W27" s="28">
        <v>17</v>
      </c>
      <c r="X27" s="28">
        <v>34</v>
      </c>
      <c r="Y27" s="18">
        <v>10</v>
      </c>
      <c r="Z27" s="27">
        <v>0</v>
      </c>
      <c r="AA27" s="26"/>
      <c r="AB27" s="18" t="s">
        <v>3</v>
      </c>
      <c r="AC27" s="18" t="s">
        <v>4</v>
      </c>
      <c r="AD27" s="1">
        <f t="shared" si="5"/>
        <v>17.537593697628406</v>
      </c>
    </row>
    <row r="28" spans="1:30" ht="30">
      <c r="A28" s="2">
        <v>743</v>
      </c>
      <c r="B28" s="3" t="s">
        <v>37</v>
      </c>
      <c r="C28" s="37">
        <v>10</v>
      </c>
      <c r="D28" s="38">
        <f t="shared" si="0"/>
        <v>11.287051652745726</v>
      </c>
      <c r="E28" s="8"/>
      <c r="F28" s="2" t="str">
        <f t="shared" si="1"/>
        <v>aboveground</v>
      </c>
      <c r="G28" s="3">
        <f t="shared" si="2"/>
        <v>10</v>
      </c>
      <c r="H28" s="3">
        <f t="shared" si="7"/>
        <v>11153.213095598543</v>
      </c>
      <c r="I28" s="4">
        <f t="shared" si="3"/>
        <v>11.153213095598543</v>
      </c>
      <c r="J28" s="3">
        <f t="shared" si="4"/>
        <v>11.287051652745726</v>
      </c>
      <c r="K28" s="18">
        <v>2</v>
      </c>
      <c r="L28" s="18">
        <v>1</v>
      </c>
      <c r="M28" s="18">
        <v>1.2696000000000001</v>
      </c>
      <c r="N28" s="18">
        <v>1.3889</v>
      </c>
      <c r="O28" s="25">
        <v>2</v>
      </c>
      <c r="P28" s="26"/>
      <c r="Q28" s="26"/>
      <c r="R28" s="27" t="s">
        <v>1</v>
      </c>
      <c r="S28" s="25" t="s">
        <v>8</v>
      </c>
      <c r="T28" s="18">
        <v>1.012</v>
      </c>
      <c r="U28" s="18">
        <v>0</v>
      </c>
      <c r="V28" s="28">
        <v>0.96599999999999997</v>
      </c>
      <c r="W28" s="28">
        <v>0.68</v>
      </c>
      <c r="X28" s="28">
        <v>7.49</v>
      </c>
      <c r="Y28" s="18">
        <v>53</v>
      </c>
      <c r="Z28" s="18">
        <v>0</v>
      </c>
      <c r="AA28" s="26"/>
      <c r="AB28" s="18" t="s">
        <v>3</v>
      </c>
      <c r="AC28" s="18" t="s">
        <v>9</v>
      </c>
      <c r="AD28" s="1">
        <f t="shared" si="5"/>
        <v>5.6435258263728629</v>
      </c>
    </row>
    <row r="29" spans="1:30" ht="30">
      <c r="A29" s="2">
        <v>746</v>
      </c>
      <c r="B29" s="3" t="s">
        <v>38</v>
      </c>
      <c r="C29" s="37">
        <v>10</v>
      </c>
      <c r="D29" s="38">
        <f t="shared" si="0"/>
        <v>22.290895938514261</v>
      </c>
      <c r="E29" s="8"/>
      <c r="F29" s="2" t="str">
        <f t="shared" si="1"/>
        <v>aboveground</v>
      </c>
      <c r="G29" s="3">
        <f t="shared" si="2"/>
        <v>10</v>
      </c>
      <c r="H29" s="3">
        <f>EXP(M29+N29*G29+(O29*(LN(G29^P29))))</f>
        <v>22.070193998528971</v>
      </c>
      <c r="I29" s="4">
        <f t="shared" si="3"/>
        <v>22.070193998528971</v>
      </c>
      <c r="J29" s="3">
        <f t="shared" si="4"/>
        <v>22.290895938514261</v>
      </c>
      <c r="K29" s="18">
        <v>2</v>
      </c>
      <c r="L29" s="18">
        <v>2</v>
      </c>
      <c r="M29" s="18">
        <v>-2.6223999999999998</v>
      </c>
      <c r="N29" s="25">
        <v>0</v>
      </c>
      <c r="O29" s="18">
        <v>2.4826999999999999</v>
      </c>
      <c r="P29" s="25">
        <v>1</v>
      </c>
      <c r="Q29" s="25"/>
      <c r="R29" s="27" t="s">
        <v>1</v>
      </c>
      <c r="S29" s="25" t="s">
        <v>8</v>
      </c>
      <c r="T29" s="18">
        <v>1.01</v>
      </c>
      <c r="U29" s="18">
        <v>0</v>
      </c>
      <c r="V29" s="28">
        <v>0.99</v>
      </c>
      <c r="W29" s="28">
        <v>1.8</v>
      </c>
      <c r="X29" s="28">
        <v>33.299999999999997</v>
      </c>
      <c r="Y29" s="18">
        <v>46</v>
      </c>
      <c r="Z29" s="18">
        <v>0</v>
      </c>
      <c r="AA29" s="26"/>
      <c r="AB29" s="18" t="s">
        <v>3</v>
      </c>
      <c r="AC29" s="18" t="s">
        <v>4</v>
      </c>
      <c r="AD29" s="1">
        <f t="shared" si="5"/>
        <v>11.14544796925713</v>
      </c>
    </row>
    <row r="30" spans="1:30">
      <c r="A30" s="2">
        <v>761</v>
      </c>
      <c r="B30" s="3" t="s">
        <v>39</v>
      </c>
      <c r="C30" s="37">
        <v>10</v>
      </c>
      <c r="D30" s="38">
        <f t="shared" si="0"/>
        <v>6.5080301053793947</v>
      </c>
      <c r="E30" s="8"/>
      <c r="F30" s="2" t="str">
        <f t="shared" si="1"/>
        <v>aboveground</v>
      </c>
      <c r="G30" s="3">
        <f t="shared" si="2"/>
        <v>3.9370078740157481</v>
      </c>
      <c r="H30" s="3">
        <f>EXP(M30+N30*G30+(O30*(LN(G30^P30))))</f>
        <v>6508.0301053793946</v>
      </c>
      <c r="I30" s="4">
        <f t="shared" si="3"/>
        <v>6.5080301053793947</v>
      </c>
      <c r="J30" s="3">
        <f t="shared" si="4"/>
        <v>6.5080301053793947</v>
      </c>
      <c r="K30" s="18">
        <v>2</v>
      </c>
      <c r="L30" s="18">
        <v>2</v>
      </c>
      <c r="M30" s="18">
        <v>6.9901999999999997</v>
      </c>
      <c r="N30" s="25">
        <v>0</v>
      </c>
      <c r="O30" s="18">
        <v>1.3066</v>
      </c>
      <c r="P30" s="25">
        <v>1</v>
      </c>
      <c r="Q30" s="25"/>
      <c r="R30" s="27" t="s">
        <v>1</v>
      </c>
      <c r="S30" s="25" t="s">
        <v>2</v>
      </c>
      <c r="T30" s="27">
        <v>0</v>
      </c>
      <c r="U30" s="18">
        <v>0.97299999999999998</v>
      </c>
      <c r="V30" s="27">
        <v>0</v>
      </c>
      <c r="W30" s="28">
        <v>0.1</v>
      </c>
      <c r="X30" s="28">
        <v>2.54</v>
      </c>
      <c r="Y30" s="18">
        <v>13</v>
      </c>
      <c r="Z30" s="18">
        <v>0</v>
      </c>
      <c r="AA30" s="26"/>
      <c r="AB30" s="18" t="s">
        <v>6</v>
      </c>
      <c r="AC30" s="18" t="s">
        <v>9</v>
      </c>
      <c r="AD30" s="1">
        <f t="shared" si="5"/>
        <v>3.2540150526896974</v>
      </c>
    </row>
    <row r="31" spans="1:30">
      <c r="A31" s="2">
        <v>762</v>
      </c>
      <c r="B31" s="3" t="s">
        <v>40</v>
      </c>
      <c r="C31" s="37">
        <v>10</v>
      </c>
      <c r="D31" s="38">
        <f t="shared" si="0"/>
        <v>24.022652161539916</v>
      </c>
      <c r="E31" s="8"/>
      <c r="F31" s="2" t="str">
        <f t="shared" si="1"/>
        <v>aboveground</v>
      </c>
      <c r="G31" s="3">
        <f t="shared" si="2"/>
        <v>10</v>
      </c>
      <c r="H31" s="3">
        <f>10^(M31+N31*(LOG10(G31^O31)))</f>
        <v>23621.09357083571</v>
      </c>
      <c r="I31" s="4">
        <f t="shared" si="3"/>
        <v>23.621093570835711</v>
      </c>
      <c r="J31" s="3">
        <f t="shared" si="4"/>
        <v>24.022652161539916</v>
      </c>
      <c r="K31" s="18">
        <v>2</v>
      </c>
      <c r="L31" s="18">
        <v>1</v>
      </c>
      <c r="M31" s="18">
        <v>1.1980999999999999</v>
      </c>
      <c r="N31" s="18">
        <v>1.5875999999999999</v>
      </c>
      <c r="O31" s="25">
        <v>2</v>
      </c>
      <c r="P31" s="26"/>
      <c r="Q31" s="26"/>
      <c r="R31" s="27" t="s">
        <v>1</v>
      </c>
      <c r="S31" s="25" t="s">
        <v>8</v>
      </c>
      <c r="T31" s="18">
        <v>1.0169999999999999</v>
      </c>
      <c r="U31" s="18">
        <v>0</v>
      </c>
      <c r="V31" s="28">
        <v>0.97699999999999998</v>
      </c>
      <c r="W31" s="28">
        <v>0.37</v>
      </c>
      <c r="X31" s="28">
        <v>6.83</v>
      </c>
      <c r="Y31" s="18">
        <v>37</v>
      </c>
      <c r="Z31" s="18">
        <v>0</v>
      </c>
      <c r="AA31" s="26"/>
      <c r="AB31" s="18" t="s">
        <v>3</v>
      </c>
      <c r="AC31" s="18" t="s">
        <v>9</v>
      </c>
      <c r="AD31" s="1">
        <f t="shared" si="5"/>
        <v>12.011326080769958</v>
      </c>
    </row>
    <row r="32" spans="1:30" ht="16.899999999999999" customHeight="1">
      <c r="A32" s="2">
        <v>763</v>
      </c>
      <c r="B32" s="3" t="s">
        <v>41</v>
      </c>
      <c r="C32" s="37">
        <v>10</v>
      </c>
      <c r="D32" s="38">
        <f t="shared" si="0"/>
        <v>7.311992179816345</v>
      </c>
      <c r="E32" s="8"/>
      <c r="F32" s="2" t="str">
        <f t="shared" si="1"/>
        <v>aboveground</v>
      </c>
      <c r="G32" s="3">
        <f t="shared" si="2"/>
        <v>3.9370078740157481</v>
      </c>
      <c r="H32" s="3">
        <f>EXP(M32+N32*G32+(O32*(LN(G32^P32))))</f>
        <v>7311.992179816345</v>
      </c>
      <c r="I32" s="4">
        <f t="shared" si="3"/>
        <v>7.311992179816345</v>
      </c>
      <c r="J32" s="3">
        <f t="shared" si="4"/>
        <v>7.311992179816345</v>
      </c>
      <c r="K32" s="18">
        <v>2</v>
      </c>
      <c r="L32" s="18">
        <v>2</v>
      </c>
      <c r="M32" s="18">
        <v>7.1752000000000002</v>
      </c>
      <c r="N32" s="25">
        <v>0</v>
      </c>
      <c r="O32" s="18">
        <v>1.2565999999999999</v>
      </c>
      <c r="P32" s="25">
        <v>1</v>
      </c>
      <c r="Q32" s="25"/>
      <c r="R32" s="27" t="s">
        <v>1</v>
      </c>
      <c r="S32" s="25" t="s">
        <v>2</v>
      </c>
      <c r="T32" s="27">
        <v>0</v>
      </c>
      <c r="U32" s="18">
        <v>0.94699999999999995</v>
      </c>
      <c r="V32" s="27">
        <v>0</v>
      </c>
      <c r="W32" s="28">
        <v>0.1</v>
      </c>
      <c r="X32" s="28">
        <v>2.54</v>
      </c>
      <c r="Y32" s="18">
        <v>10</v>
      </c>
      <c r="Z32" s="18">
        <v>0</v>
      </c>
      <c r="AA32" s="26"/>
      <c r="AB32" s="18" t="s">
        <v>6</v>
      </c>
      <c r="AC32" s="18" t="s">
        <v>9</v>
      </c>
      <c r="AD32" s="1">
        <f t="shared" si="5"/>
        <v>3.6559960899081725</v>
      </c>
    </row>
    <row r="33" spans="1:30">
      <c r="A33" s="2">
        <v>802</v>
      </c>
      <c r="B33" s="3" t="s">
        <v>42</v>
      </c>
      <c r="C33" s="37">
        <v>10</v>
      </c>
      <c r="D33" s="38">
        <f t="shared" si="0"/>
        <v>22.766693280270371</v>
      </c>
      <c r="E33" s="8"/>
      <c r="F33" s="2" t="str">
        <f t="shared" si="1"/>
        <v>aboveground</v>
      </c>
      <c r="G33" s="3">
        <f t="shared" si="2"/>
        <v>10</v>
      </c>
      <c r="H33" s="3">
        <f>10^(M33+N33*(LOG10(G33^O33)))</f>
        <v>22.233098906514034</v>
      </c>
      <c r="I33" s="4">
        <f t="shared" si="3"/>
        <v>22.233098906514034</v>
      </c>
      <c r="J33" s="3">
        <f t="shared" si="4"/>
        <v>22.766693280270371</v>
      </c>
      <c r="K33" s="18">
        <v>2</v>
      </c>
      <c r="L33" s="18">
        <v>1</v>
      </c>
      <c r="M33" s="33">
        <v>-1.266</v>
      </c>
      <c r="N33" s="33">
        <v>2.613</v>
      </c>
      <c r="O33" s="32">
        <v>1</v>
      </c>
      <c r="P33" s="34"/>
      <c r="Q33" s="34"/>
      <c r="R33" s="35" t="s">
        <v>1</v>
      </c>
      <c r="S33" s="32" t="s">
        <v>8</v>
      </c>
      <c r="T33" s="33">
        <v>1.024</v>
      </c>
      <c r="U33" s="18">
        <v>0</v>
      </c>
      <c r="V33" s="28">
        <v>0.91400000000000003</v>
      </c>
      <c r="W33" s="28">
        <v>0.28000000000000003</v>
      </c>
      <c r="X33" s="28">
        <v>1.25</v>
      </c>
      <c r="Y33" s="18">
        <v>29</v>
      </c>
      <c r="Z33" s="18">
        <v>0</v>
      </c>
      <c r="AA33" s="26"/>
      <c r="AB33" s="18" t="s">
        <v>3</v>
      </c>
      <c r="AC33" s="25" t="s">
        <v>4</v>
      </c>
      <c r="AD33" s="1">
        <f t="shared" si="5"/>
        <v>11.383346640135185</v>
      </c>
    </row>
    <row r="34" spans="1:30">
      <c r="A34" s="2">
        <v>806</v>
      </c>
      <c r="B34" s="3" t="s">
        <v>43</v>
      </c>
      <c r="C34" s="37">
        <v>10</v>
      </c>
      <c r="D34" s="38">
        <f t="shared" si="0"/>
        <v>38.441471175957808</v>
      </c>
      <c r="E34" s="8"/>
      <c r="F34" s="2" t="str">
        <f t="shared" si="1"/>
        <v>aboveground</v>
      </c>
      <c r="G34" s="3">
        <f t="shared" si="2"/>
        <v>10</v>
      </c>
      <c r="H34" s="3">
        <f>10^(M34+N34*(LOG10(G34^O34)))</f>
        <v>38441.471175957806</v>
      </c>
      <c r="I34" s="4">
        <f t="shared" si="3"/>
        <v>38.441471175957808</v>
      </c>
      <c r="J34" s="3">
        <f t="shared" si="4"/>
        <v>38.441471175957808</v>
      </c>
      <c r="K34" s="18">
        <v>2</v>
      </c>
      <c r="L34" s="18">
        <v>1</v>
      </c>
      <c r="M34" s="18">
        <v>2.3948</v>
      </c>
      <c r="N34" s="18">
        <v>2.19</v>
      </c>
      <c r="O34" s="25">
        <v>1</v>
      </c>
      <c r="P34" s="26"/>
      <c r="Q34" s="26"/>
      <c r="R34" s="27" t="s">
        <v>1</v>
      </c>
      <c r="S34" s="25" t="s">
        <v>2</v>
      </c>
      <c r="T34" s="27">
        <v>0</v>
      </c>
      <c r="U34" s="18">
        <v>0.99399999999999999</v>
      </c>
      <c r="V34" s="27">
        <v>0</v>
      </c>
      <c r="W34" s="28">
        <v>1</v>
      </c>
      <c r="X34" s="28">
        <v>23</v>
      </c>
      <c r="Y34" s="18">
        <v>15</v>
      </c>
      <c r="Z34" s="18">
        <v>0</v>
      </c>
      <c r="AA34" s="26"/>
      <c r="AB34" s="18" t="s">
        <v>3</v>
      </c>
      <c r="AC34" s="18" t="s">
        <v>9</v>
      </c>
      <c r="AD34" s="1">
        <f t="shared" si="5"/>
        <v>19.220735587978904</v>
      </c>
    </row>
    <row r="35" spans="1:30">
      <c r="A35" s="2">
        <v>832</v>
      </c>
      <c r="B35" s="3" t="s">
        <v>44</v>
      </c>
      <c r="C35" s="37">
        <v>10</v>
      </c>
      <c r="D35" s="38">
        <f t="shared" si="0"/>
        <v>21.311275594834406</v>
      </c>
      <c r="E35" s="8"/>
      <c r="F35" s="2" t="str">
        <f t="shared" si="1"/>
        <v>aboveground</v>
      </c>
      <c r="G35" s="3">
        <f t="shared" si="2"/>
        <v>10</v>
      </c>
      <c r="H35" s="3">
        <f>10^(M35+N35*(LOG10(G35^O35)))</f>
        <v>21.037784397664765</v>
      </c>
      <c r="I35" s="4">
        <f t="shared" si="3"/>
        <v>21.037784397664765</v>
      </c>
      <c r="J35" s="3">
        <f t="shared" si="4"/>
        <v>21.311275594834406</v>
      </c>
      <c r="K35" s="18">
        <v>2</v>
      </c>
      <c r="L35" s="18">
        <v>1</v>
      </c>
      <c r="M35" s="18">
        <v>-1.587</v>
      </c>
      <c r="N35" s="18">
        <v>2.91</v>
      </c>
      <c r="O35" s="25">
        <v>1</v>
      </c>
      <c r="P35" s="26"/>
      <c r="Q35" s="26"/>
      <c r="R35" s="27" t="s">
        <v>1</v>
      </c>
      <c r="S35" s="25" t="s">
        <v>8</v>
      </c>
      <c r="T35" s="18">
        <v>1.0129999999999999</v>
      </c>
      <c r="U35" s="18">
        <v>0</v>
      </c>
      <c r="V35" s="28">
        <v>0.98799999999999999</v>
      </c>
      <c r="W35" s="28">
        <v>10.6</v>
      </c>
      <c r="X35" s="28">
        <v>57.5</v>
      </c>
      <c r="Y35" s="18">
        <v>10</v>
      </c>
      <c r="Z35" s="18">
        <v>0</v>
      </c>
      <c r="AA35" s="26"/>
      <c r="AB35" s="18" t="s">
        <v>3</v>
      </c>
      <c r="AC35" s="18" t="s">
        <v>4</v>
      </c>
      <c r="AD35" s="1">
        <f t="shared" si="5"/>
        <v>10.655637797417203</v>
      </c>
    </row>
    <row r="36" spans="1:30" ht="30">
      <c r="A36" s="2">
        <v>833</v>
      </c>
      <c r="B36" s="3" t="s">
        <v>45</v>
      </c>
      <c r="C36" s="37">
        <v>10</v>
      </c>
      <c r="D36" s="38">
        <f t="shared" si="0"/>
        <v>33.856030473985271</v>
      </c>
      <c r="E36" s="8"/>
      <c r="F36" s="2" t="str">
        <f t="shared" si="1"/>
        <v>aboveground</v>
      </c>
      <c r="G36" s="3">
        <f t="shared" si="2"/>
        <v>10</v>
      </c>
      <c r="H36" s="3">
        <f>EXP(M36+N36*G36+(O36*(LN(G36^P36))))</f>
        <v>32.24383854665264</v>
      </c>
      <c r="I36" s="4">
        <f t="shared" si="3"/>
        <v>32.24383854665264</v>
      </c>
      <c r="J36" s="3">
        <f t="shared" si="4"/>
        <v>33.856030473985271</v>
      </c>
      <c r="K36" s="18">
        <v>2</v>
      </c>
      <c r="L36" s="18">
        <v>2</v>
      </c>
      <c r="M36" s="18">
        <v>-2.972</v>
      </c>
      <c r="N36" s="18">
        <v>-1.7000000000000001E-2</v>
      </c>
      <c r="O36" s="18">
        <v>2.8730000000000002</v>
      </c>
      <c r="P36" s="25">
        <v>1</v>
      </c>
      <c r="Q36" s="25"/>
      <c r="R36" s="27" t="s">
        <v>1</v>
      </c>
      <c r="S36" s="25" t="s">
        <v>8</v>
      </c>
      <c r="T36" s="18">
        <v>1.05</v>
      </c>
      <c r="U36" s="18">
        <v>0</v>
      </c>
      <c r="V36" s="28">
        <v>0.98699999999999999</v>
      </c>
      <c r="W36" s="28">
        <v>2.8</v>
      </c>
      <c r="X36" s="28">
        <v>69.5</v>
      </c>
      <c r="Y36" s="18">
        <v>16</v>
      </c>
      <c r="Z36" s="18">
        <v>0</v>
      </c>
      <c r="AA36" s="18"/>
      <c r="AB36" s="18" t="s">
        <v>3</v>
      </c>
      <c r="AC36" s="18" t="s">
        <v>4</v>
      </c>
      <c r="AD36" s="1">
        <f t="shared" si="5"/>
        <v>16.928015236992636</v>
      </c>
    </row>
    <row r="37" spans="1:30">
      <c r="A37" s="2">
        <v>837</v>
      </c>
      <c r="B37" s="3" t="s">
        <v>46</v>
      </c>
      <c r="C37" s="37">
        <v>10</v>
      </c>
      <c r="D37" s="38">
        <f t="shared" si="0"/>
        <v>10.668367820025679</v>
      </c>
      <c r="E37" s="8"/>
      <c r="F37" s="2" t="str">
        <f t="shared" si="1"/>
        <v>aboveground</v>
      </c>
      <c r="G37" s="3">
        <f t="shared" si="2"/>
        <v>10</v>
      </c>
      <c r="H37" s="3">
        <f>10^(M37+N37*(LOG10(G37^O37)))</f>
        <v>10604.739383723339</v>
      </c>
      <c r="I37" s="4">
        <f t="shared" si="3"/>
        <v>10.60473938372334</v>
      </c>
      <c r="J37" s="3">
        <f t="shared" si="4"/>
        <v>10.668367820025679</v>
      </c>
      <c r="K37" s="18">
        <v>2</v>
      </c>
      <c r="L37" s="18">
        <v>1</v>
      </c>
      <c r="M37" s="18">
        <v>1.3069</v>
      </c>
      <c r="N37" s="18">
        <v>1.3593</v>
      </c>
      <c r="O37" s="25">
        <v>2</v>
      </c>
      <c r="P37" s="26"/>
      <c r="Q37" s="26"/>
      <c r="R37" s="27" t="s">
        <v>1</v>
      </c>
      <c r="S37" s="25" t="s">
        <v>8</v>
      </c>
      <c r="T37" s="18">
        <v>1.006</v>
      </c>
      <c r="U37" s="18">
        <v>0</v>
      </c>
      <c r="V37" s="28">
        <v>0.98399999999999999</v>
      </c>
      <c r="W37" s="28">
        <v>0.55000000000000004</v>
      </c>
      <c r="X37" s="28">
        <v>7.76</v>
      </c>
      <c r="Y37" s="18">
        <v>34</v>
      </c>
      <c r="Z37" s="18">
        <v>0</v>
      </c>
      <c r="AA37" s="26"/>
      <c r="AB37" s="18" t="s">
        <v>3</v>
      </c>
      <c r="AC37" s="18" t="s">
        <v>9</v>
      </c>
      <c r="AD37" s="1">
        <f t="shared" si="5"/>
        <v>5.3341839100128396</v>
      </c>
    </row>
    <row r="38" spans="1:30">
      <c r="A38" s="2">
        <v>920</v>
      </c>
      <c r="B38" s="3" t="s">
        <v>47</v>
      </c>
      <c r="C38" s="37">
        <v>10</v>
      </c>
      <c r="D38" s="38">
        <f t="shared" si="0"/>
        <v>9.9339148138388786</v>
      </c>
      <c r="E38" s="8"/>
      <c r="F38" s="2" t="str">
        <f t="shared" si="1"/>
        <v>aboveground</v>
      </c>
      <c r="G38" s="3">
        <f t="shared" si="2"/>
        <v>3.9370078740157481</v>
      </c>
      <c r="H38" s="3">
        <f>EXP(M38+N38*G38+(O38*(LN(G38^P38))))</f>
        <v>9933.9148138388791</v>
      </c>
      <c r="I38" s="4">
        <f t="shared" si="3"/>
        <v>9.9339148138388786</v>
      </c>
      <c r="J38" s="3">
        <f t="shared" si="4"/>
        <v>9.9339148138388786</v>
      </c>
      <c r="K38" s="18">
        <v>2</v>
      </c>
      <c r="L38" s="18">
        <v>2</v>
      </c>
      <c r="M38" s="18">
        <v>7.2313999999999998</v>
      </c>
      <c r="N38" s="25">
        <v>0</v>
      </c>
      <c r="O38" s="18">
        <v>1.4392</v>
      </c>
      <c r="P38" s="25">
        <v>1</v>
      </c>
      <c r="Q38" s="25"/>
      <c r="R38" s="27" t="s">
        <v>1</v>
      </c>
      <c r="S38" s="25" t="s">
        <v>2</v>
      </c>
      <c r="T38" s="27">
        <v>0</v>
      </c>
      <c r="U38" s="18">
        <v>0.96399999999999997</v>
      </c>
      <c r="V38" s="27">
        <v>0</v>
      </c>
      <c r="W38" s="28">
        <v>0.1</v>
      </c>
      <c r="X38" s="28">
        <v>2.54</v>
      </c>
      <c r="Y38" s="18">
        <v>9</v>
      </c>
      <c r="Z38" s="18">
        <v>0</v>
      </c>
      <c r="AA38" s="26"/>
      <c r="AB38" s="18" t="s">
        <v>6</v>
      </c>
      <c r="AC38" s="18" t="s">
        <v>9</v>
      </c>
      <c r="AD38" s="1">
        <f t="shared" si="5"/>
        <v>4.9669574069194393</v>
      </c>
    </row>
    <row r="39" spans="1:30">
      <c r="A39" s="2">
        <v>931</v>
      </c>
      <c r="B39" s="3" t="s">
        <v>48</v>
      </c>
      <c r="C39" s="37">
        <v>10</v>
      </c>
      <c r="D39" s="38">
        <f t="shared" si="0"/>
        <v>10.91525064552207</v>
      </c>
      <c r="E39" s="8"/>
      <c r="F39" s="2" t="str">
        <f t="shared" si="1"/>
        <v>aboveground</v>
      </c>
      <c r="G39" s="3">
        <f t="shared" si="2"/>
        <v>10</v>
      </c>
      <c r="H39" s="3">
        <f>10^(M39+N39*(LOG10(G39^O39)))</f>
        <v>10871.763591157442</v>
      </c>
      <c r="I39" s="4">
        <f t="shared" si="3"/>
        <v>10.871763591157441</v>
      </c>
      <c r="J39" s="3">
        <f t="shared" si="4"/>
        <v>10.91525064552207</v>
      </c>
      <c r="K39" s="18">
        <v>2</v>
      </c>
      <c r="L39" s="18">
        <v>1</v>
      </c>
      <c r="M39" s="18">
        <v>1.3539000000000001</v>
      </c>
      <c r="N39" s="18">
        <v>1.3411999999999999</v>
      </c>
      <c r="O39" s="25">
        <v>2</v>
      </c>
      <c r="P39" s="26"/>
      <c r="Q39" s="26"/>
      <c r="R39" s="27" t="s">
        <v>1</v>
      </c>
      <c r="S39" s="25" t="s">
        <v>8</v>
      </c>
      <c r="T39" s="18">
        <v>1.004</v>
      </c>
      <c r="U39" s="18">
        <v>0</v>
      </c>
      <c r="V39" s="28">
        <v>0.98899999999999999</v>
      </c>
      <c r="W39" s="28">
        <v>0.4</v>
      </c>
      <c r="X39" s="28">
        <v>8.49</v>
      </c>
      <c r="Y39" s="18">
        <v>41</v>
      </c>
      <c r="Z39" s="18">
        <v>0</v>
      </c>
      <c r="AA39" s="26"/>
      <c r="AB39" s="18" t="s">
        <v>3</v>
      </c>
      <c r="AC39" s="18" t="s">
        <v>9</v>
      </c>
      <c r="AD39" s="1">
        <f t="shared" si="5"/>
        <v>5.457625322761035</v>
      </c>
    </row>
    <row r="40" spans="1:30" ht="30">
      <c r="A40" s="2">
        <v>1000</v>
      </c>
      <c r="B40" s="3" t="s">
        <v>49</v>
      </c>
      <c r="C40" s="37">
        <v>10</v>
      </c>
      <c r="D40" s="38">
        <f t="shared" si="0"/>
        <v>26.582766209988726</v>
      </c>
      <c r="E40" s="8"/>
      <c r="F40" s="2" t="str">
        <f t="shared" si="1"/>
        <v>aboveground</v>
      </c>
      <c r="G40" s="3">
        <f t="shared" si="2"/>
        <v>10</v>
      </c>
      <c r="H40" s="3">
        <f>10^(M40+N40*(LOG10(G40^O40)))</f>
        <v>26.061535499988945</v>
      </c>
      <c r="I40" s="4">
        <f t="shared" si="3"/>
        <v>26.061535499988945</v>
      </c>
      <c r="J40" s="3">
        <f t="shared" si="4"/>
        <v>26.582766209988726</v>
      </c>
      <c r="K40" s="18">
        <v>2</v>
      </c>
      <c r="L40" s="18">
        <v>1</v>
      </c>
      <c r="M40" s="18">
        <v>-1.2470000000000001</v>
      </c>
      <c r="N40" s="18">
        <v>2.6629999999999998</v>
      </c>
      <c r="O40" s="25">
        <v>1</v>
      </c>
      <c r="P40" s="26"/>
      <c r="Q40" s="26"/>
      <c r="R40" s="27" t="s">
        <v>1</v>
      </c>
      <c r="S40" s="25" t="s">
        <v>8</v>
      </c>
      <c r="T40" s="18">
        <v>1.02</v>
      </c>
      <c r="U40" s="18">
        <v>0</v>
      </c>
      <c r="V40" s="28">
        <v>0.98599999999999999</v>
      </c>
      <c r="W40" s="28">
        <v>3.8</v>
      </c>
      <c r="X40" s="28">
        <v>63</v>
      </c>
      <c r="Y40" s="18">
        <v>87</v>
      </c>
      <c r="Z40" s="25">
        <v>0</v>
      </c>
      <c r="AA40" s="26"/>
      <c r="AB40" s="18" t="s">
        <v>3</v>
      </c>
      <c r="AC40" s="18" t="s">
        <v>4</v>
      </c>
      <c r="AD40" s="1">
        <f t="shared" si="5"/>
        <v>13.291383104994363</v>
      </c>
    </row>
    <row r="41" spans="1:30">
      <c r="A41" s="2"/>
      <c r="B41" s="3"/>
      <c r="C41" s="2"/>
      <c r="D41" s="2"/>
      <c r="E41" s="2"/>
      <c r="F41" s="2"/>
      <c r="G41" s="3"/>
      <c r="H41" s="3"/>
      <c r="I41" s="3"/>
      <c r="J41" s="3"/>
      <c r="K41" s="2"/>
      <c r="L41" s="2"/>
      <c r="M41" s="2"/>
      <c r="N41" s="2"/>
      <c r="O41" s="5"/>
      <c r="P41" s="6"/>
      <c r="Q41" s="6"/>
      <c r="R41" s="7"/>
      <c r="S41" s="5"/>
      <c r="T41" s="7"/>
      <c r="U41" s="7"/>
      <c r="V41" s="8"/>
      <c r="W41" s="8"/>
      <c r="X41" s="8"/>
      <c r="Y41" s="2"/>
      <c r="Z41" s="2"/>
      <c r="AA41" s="6"/>
      <c r="AB41" s="2"/>
      <c r="AC41" s="2"/>
    </row>
    <row r="42" spans="1:30">
      <c r="A42" s="2"/>
      <c r="B42" s="3"/>
      <c r="C42" s="2"/>
      <c r="D42" s="2"/>
      <c r="E42" s="2"/>
      <c r="F42" s="2"/>
      <c r="G42" s="3"/>
      <c r="H42" s="3"/>
      <c r="I42" s="3"/>
      <c r="J42" s="3"/>
      <c r="K42" s="2"/>
      <c r="L42" s="2"/>
      <c r="M42" s="2"/>
      <c r="N42" s="5"/>
      <c r="O42" s="2"/>
      <c r="P42" s="5"/>
      <c r="Q42" s="5"/>
      <c r="R42" s="7"/>
      <c r="S42" s="5"/>
      <c r="T42" s="2"/>
      <c r="U42" s="2"/>
      <c r="V42" s="8"/>
      <c r="W42" s="8"/>
      <c r="X42" s="8"/>
      <c r="Y42" s="2"/>
      <c r="Z42" s="5"/>
      <c r="AA42" s="6"/>
      <c r="AB42" s="2"/>
      <c r="AC42" s="2"/>
    </row>
    <row r="43" spans="1:30">
      <c r="A43" s="2"/>
      <c r="B43" s="3"/>
      <c r="C43" s="2"/>
      <c r="D43" s="2"/>
      <c r="E43" s="2"/>
      <c r="F43" s="2"/>
      <c r="G43" s="3"/>
      <c r="H43" s="3"/>
      <c r="I43" s="3"/>
      <c r="J43" s="3"/>
      <c r="K43" s="2"/>
      <c r="L43" s="2"/>
      <c r="M43" s="2"/>
      <c r="N43" s="2"/>
      <c r="O43" s="5"/>
      <c r="P43" s="6"/>
      <c r="Q43" s="6"/>
      <c r="R43" s="7"/>
      <c r="S43" s="5"/>
      <c r="T43" s="2"/>
      <c r="U43" s="7"/>
      <c r="V43" s="8"/>
      <c r="W43" s="8"/>
      <c r="X43" s="8"/>
      <c r="Y43" s="2"/>
      <c r="Z43" s="5"/>
      <c r="AA43" s="6"/>
      <c r="AB43" s="2"/>
      <c r="AC43" s="2"/>
    </row>
    <row r="44" spans="1:30">
      <c r="A44" s="2"/>
      <c r="B44" s="3"/>
      <c r="C44" s="2"/>
      <c r="D44" s="2"/>
      <c r="E44" s="2"/>
      <c r="F44" s="2"/>
      <c r="G44" s="3"/>
      <c r="H44" s="3"/>
      <c r="I44" s="3"/>
      <c r="J44" s="3"/>
      <c r="K44" s="2"/>
      <c r="L44" s="2"/>
      <c r="M44" s="2"/>
      <c r="N44" s="5"/>
      <c r="O44" s="2"/>
      <c r="P44" s="5"/>
      <c r="Q44" s="5"/>
      <c r="R44" s="7"/>
      <c r="S44" s="5"/>
      <c r="T44" s="7"/>
      <c r="U44" s="7"/>
      <c r="V44" s="8"/>
      <c r="W44" s="8"/>
      <c r="X44" s="8"/>
      <c r="Y44" s="2"/>
      <c r="Z44" s="2"/>
      <c r="AA44" s="6"/>
      <c r="AB44" s="2"/>
      <c r="AC44" s="2"/>
    </row>
  </sheetData>
  <sortState ref="A2:AC46">
    <sortCondition ref="A2:A46"/>
  </sortState>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2:B24"/>
  <sheetViews>
    <sheetView workbookViewId="0">
      <selection activeCell="B29" sqref="B29"/>
    </sheetView>
  </sheetViews>
  <sheetFormatPr defaultRowHeight="15"/>
  <cols>
    <col min="1" max="1" width="51.85546875" customWidth="1"/>
  </cols>
  <sheetData>
    <row r="2" spans="1:2">
      <c r="A2" s="21" t="s">
        <v>77</v>
      </c>
      <c r="B2" s="21" t="s">
        <v>78</v>
      </c>
    </row>
    <row r="3" spans="1:2">
      <c r="A3" s="19" t="s">
        <v>79</v>
      </c>
      <c r="B3" s="19">
        <v>2</v>
      </c>
    </row>
    <row r="4" spans="1:2">
      <c r="A4" s="19" t="s">
        <v>80</v>
      </c>
      <c r="B4" s="19">
        <v>3</v>
      </c>
    </row>
    <row r="7" spans="1:2">
      <c r="A7" s="21" t="s">
        <v>81</v>
      </c>
      <c r="B7" s="22" t="s">
        <v>78</v>
      </c>
    </row>
    <row r="8" spans="1:2">
      <c r="A8" s="23" t="s">
        <v>82</v>
      </c>
      <c r="B8" s="20">
        <v>1</v>
      </c>
    </row>
    <row r="9" spans="1:2">
      <c r="A9" s="23" t="s">
        <v>83</v>
      </c>
      <c r="B9" s="20">
        <v>2</v>
      </c>
    </row>
    <row r="10" spans="1:2">
      <c r="A10" s="23" t="s">
        <v>84</v>
      </c>
      <c r="B10" s="20">
        <v>4</v>
      </c>
    </row>
    <row r="11" spans="1:2">
      <c r="A11" s="23" t="s">
        <v>85</v>
      </c>
      <c r="B11" s="20">
        <v>5</v>
      </c>
    </row>
    <row r="12" spans="1:2">
      <c r="A12" s="24" t="s">
        <v>86</v>
      </c>
      <c r="B12" s="20">
        <v>7</v>
      </c>
    </row>
    <row r="13" spans="1:2">
      <c r="A13" s="23" t="s">
        <v>87</v>
      </c>
      <c r="B13" s="20">
        <v>9</v>
      </c>
    </row>
    <row r="16" spans="1:2">
      <c r="A16" s="21" t="s">
        <v>88</v>
      </c>
      <c r="B16" s="21" t="s">
        <v>89</v>
      </c>
    </row>
    <row r="17" spans="1:2">
      <c r="A17" s="19">
        <v>0</v>
      </c>
      <c r="B17" s="19" t="s">
        <v>23</v>
      </c>
    </row>
    <row r="18" spans="1:2">
      <c r="A18" s="19">
        <v>1</v>
      </c>
      <c r="B18" s="19" t="s">
        <v>3</v>
      </c>
    </row>
    <row r="19" spans="1:2">
      <c r="A19" s="19">
        <v>2</v>
      </c>
      <c r="B19" s="19" t="s">
        <v>90</v>
      </c>
    </row>
    <row r="21" spans="1:2">
      <c r="A21" s="21" t="s">
        <v>91</v>
      </c>
      <c r="B21" s="21" t="s">
        <v>89</v>
      </c>
    </row>
    <row r="22" spans="1:2">
      <c r="A22" s="19">
        <v>0</v>
      </c>
      <c r="B22" s="19" t="s">
        <v>7</v>
      </c>
    </row>
    <row r="23" spans="1:2">
      <c r="A23" s="19">
        <v>1</v>
      </c>
      <c r="B23" s="19" t="s">
        <v>4</v>
      </c>
    </row>
    <row r="24" spans="1:2">
      <c r="A24" s="19">
        <v>2</v>
      </c>
      <c r="B24" s="19" t="s">
        <v>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Worksheet</vt:lpstr>
      <vt:lpstr>Source</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Canham</dc:creator>
  <cp:lastModifiedBy>harrisc</cp:lastModifiedBy>
  <dcterms:created xsi:type="dcterms:W3CDTF">2015-01-16T15:48:27Z</dcterms:created>
  <dcterms:modified xsi:type="dcterms:W3CDTF">2015-03-17T13:50:44Z</dcterms:modified>
</cp:coreProperties>
</file>